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D:\A FOLDERS\Taxclients\Tax2024\"/>
    </mc:Choice>
  </mc:AlternateContent>
  <xr:revisionPtr revIDLastSave="0" documentId="13_ncr:1_{D5BE616A-42E1-4B47-8D54-0D1F85AE3289}" xr6:coauthVersionLast="47" xr6:coauthVersionMax="47" xr10:uidLastSave="{00000000-0000-0000-0000-000000000000}"/>
  <workbookProtection workbookAlgorithmName="SHA-512" workbookHashValue="chXTzxmrMBLwMt/RlwoHjPcf/S3yqARslJ8vwYwqBjOcYtqQuu2ZtaT3XxDyrZBuQGqSxYmZ98kuvRCgMVIOPg==" workbookSaltValue="NzgFUKjXca+EXNBazb/13g==" workbookSpinCount="100000" lockStructure="1"/>
  <bookViews>
    <workbookView xWindow="-108" yWindow="-108" windowWidth="23256" windowHeight="12576" tabRatio="760" xr2:uid="{00000000-000D-0000-FFFF-FFFF00000000}"/>
  </bookViews>
  <sheets>
    <sheet name="Profile" sheetId="3" r:id="rId1"/>
    <sheet name="Tax Calculator" sheetId="1" r:id="rId2"/>
    <sheet name="Tax Tables 2024" sheetId="14" r:id="rId3"/>
    <sheet name="Tax Tables 2023" sheetId="13" r:id="rId4"/>
    <sheet name="Tax Tables 2022" sheetId="12" r:id="rId5"/>
  </sheets>
  <definedNames>
    <definedName name="_xlnm.Print_Area" localSheetId="1">'Tax Calculator'!$A$1:$G$38</definedName>
    <definedName name="Z_472437D9_C9B7_47B5_BACD_75CCA85131E1_.wvu.Cols" localSheetId="0" hidden="1">Profile!$K:$IV</definedName>
    <definedName name="Z_472437D9_C9B7_47B5_BACD_75CCA85131E1_.wvu.Cols" localSheetId="1" hidden="1">'Tax Calculator'!$I:$IV</definedName>
    <definedName name="Z_472437D9_C9B7_47B5_BACD_75CCA85131E1_.wvu.Cols" localSheetId="4" hidden="1">'Tax Tables 2022'!$L:$IV</definedName>
    <definedName name="Z_472437D9_C9B7_47B5_BACD_75CCA85131E1_.wvu.Cols" localSheetId="3" hidden="1">'Tax Tables 2023'!$L:$IV</definedName>
    <definedName name="Z_472437D9_C9B7_47B5_BACD_75CCA85131E1_.wvu.Cols" localSheetId="2" hidden="1">'Tax Tables 2024'!$L:$IV</definedName>
  </definedNames>
  <calcPr calcId="191029"/>
  <customWorkbookViews>
    <customWorkbookView name="Franscious - Personal View" guid="{472437D9-C9B7-47B5-BACD-75CCA85131E1}" mergeInterval="0" personalView="1" maximized="1" windowWidth="452" windowHeight="535" tabRatio="760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" l="1"/>
  <c r="D17" i="1"/>
  <c r="D14" i="14"/>
  <c r="D14" i="13"/>
  <c r="D16" i="1"/>
  <c r="D20" i="12"/>
  <c r="D19" i="12"/>
  <c r="D18" i="12"/>
  <c r="D15" i="12"/>
  <c r="D14" i="12"/>
  <c r="I31" i="1" l="1"/>
  <c r="I30" i="1"/>
  <c r="I29" i="1"/>
  <c r="I28" i="1"/>
  <c r="I27" i="1"/>
  <c r="I26" i="1"/>
  <c r="I25" i="1"/>
  <c r="I24" i="1"/>
  <c r="F25" i="1"/>
  <c r="D7" i="1"/>
  <c r="D9" i="1" s="1"/>
  <c r="D23" i="1"/>
  <c r="D27" i="1" s="1"/>
  <c r="J28" i="1" l="1"/>
  <c r="J27" i="1"/>
  <c r="J26" i="1"/>
  <c r="J25" i="1"/>
  <c r="J24" i="1"/>
  <c r="J31" i="1"/>
  <c r="J30" i="1"/>
  <c r="J29" i="1"/>
  <c r="F27" i="1"/>
  <c r="F29" i="1" s="1"/>
  <c r="I32" i="1"/>
  <c r="D14" i="1" s="1"/>
  <c r="J32" i="1" l="1"/>
  <c r="E14" i="1"/>
  <c r="D25" i="1"/>
  <c r="D29" i="1" s="1"/>
  <c r="D12" i="1" l="1"/>
  <c r="D19" i="1" s="1"/>
  <c r="D21" i="1" s="1"/>
  <c r="E12" i="1" l="1"/>
</calcChain>
</file>

<file path=xl/sharedStrings.xml><?xml version="1.0" encoding="utf-8"?>
<sst xmlns="http://schemas.openxmlformats.org/spreadsheetml/2006/main" count="360" uniqueCount="214">
  <si>
    <t>Please Note</t>
  </si>
  <si>
    <t>Tax</t>
  </si>
  <si>
    <t>-</t>
  </si>
  <si>
    <t>Rebates</t>
  </si>
  <si>
    <t>Persons under 65</t>
  </si>
  <si>
    <t>Persons over 65</t>
  </si>
  <si>
    <t>Tax Thresholds</t>
  </si>
  <si>
    <t>We offer the following tax services</t>
  </si>
  <si>
    <t>*Completion and submission of tax returns</t>
  </si>
  <si>
    <t>*Tax Clearances</t>
  </si>
  <si>
    <t>*Provisional Tax completion and submission</t>
  </si>
  <si>
    <t>Monthly Tax</t>
  </si>
  <si>
    <t>Taxable Income (R)</t>
  </si>
  <si>
    <t xml:space="preserve"> </t>
  </si>
  <si>
    <t>18% of each R1</t>
  </si>
  <si>
    <t>Our services include</t>
  </si>
  <si>
    <t>Monthly Taxable Income</t>
  </si>
  <si>
    <t>Annual Taxable Income</t>
  </si>
  <si>
    <t>Enter Monthly Taxable Income</t>
  </si>
  <si>
    <t>Or visit our website:</t>
  </si>
  <si>
    <t>Individual and Company Income Tax (Provisional tax, tax clearances, registrations)</t>
  </si>
  <si>
    <t xml:space="preserve">You can also visit our website: </t>
  </si>
  <si>
    <t>This should not be used to calculate monthly employees tax.</t>
  </si>
  <si>
    <t>to discuss a tailor made service specific to your business.</t>
  </si>
  <si>
    <t>*Tax Directives</t>
  </si>
  <si>
    <t>*Bookkeeping and Payrolls/Payslips</t>
  </si>
  <si>
    <t>Basic Salary</t>
  </si>
  <si>
    <t>Travel Allowance</t>
  </si>
  <si>
    <t>Enter Monthly Travel Allowance</t>
  </si>
  <si>
    <t>Total Monthly Taxable Income</t>
  </si>
  <si>
    <t>First two beneficiaries</t>
  </si>
  <si>
    <t>Third and more</t>
  </si>
  <si>
    <t>Monthly Income</t>
  </si>
  <si>
    <t>VAT registrations / Customs Import/Export numbers</t>
  </si>
  <si>
    <t>This is merely a guide to indicate the tax savings with the new tax tables.</t>
  </si>
  <si>
    <t>*VAT registrations</t>
  </si>
  <si>
    <t xml:space="preserve">Travel Allowance  </t>
  </si>
  <si>
    <t>PAYE, SDL, UIF registrations / EMP501 Recons via Easyfile ( Feb and Aug)</t>
  </si>
  <si>
    <t>Persons over 75</t>
  </si>
  <si>
    <t>WE FOCUS ON YOUR ACCOUNTING - YOU FOCUS ON YOUR BUSINESS</t>
  </si>
  <si>
    <t>Full bookkeeping function (Done at your or our business premises)</t>
  </si>
  <si>
    <t>Preparation of Annual financial statements , Independent Reviews</t>
  </si>
  <si>
    <t>Accounting Officers to CC's, Company and members tax returns</t>
  </si>
  <si>
    <t>Completion of VAT 201 returns and submission to SARS</t>
  </si>
  <si>
    <t>Completion of  PAYE, SDL and UIF returns and submission to SARS</t>
  </si>
  <si>
    <t>Workmen Compensation Registrations and Letters of Good standing</t>
  </si>
  <si>
    <t>CIPC Annual returns for all companies and Close Corporations</t>
  </si>
  <si>
    <t>Monthly management reports, Ratio analysis and Business plans</t>
  </si>
  <si>
    <t xml:space="preserve">Our services are available on a monthly retainer basis and our fees are competitive.  </t>
  </si>
  <si>
    <t>please email :</t>
  </si>
  <si>
    <t>*PAYE/UIF Registrations / Workmen Compensation</t>
  </si>
  <si>
    <t>*Registration of new taxpayers</t>
  </si>
  <si>
    <t>*Annual Returns with CIPC ( Companies)</t>
  </si>
  <si>
    <t>*Company registrations / Amendments</t>
  </si>
  <si>
    <t>Same</t>
  </si>
  <si>
    <t>Other Taxes</t>
  </si>
  <si>
    <t>Persons over 65 - 75</t>
  </si>
  <si>
    <t>This calculator uses monthly TAXABLE income and not monthly Gross income.</t>
  </si>
  <si>
    <t>Travel allowance still taxable at 80%</t>
  </si>
  <si>
    <t>T12/13</t>
  </si>
  <si>
    <t>T13/14</t>
  </si>
  <si>
    <t xml:space="preserve">      Previous Year's Tax Due</t>
  </si>
  <si>
    <t xml:space="preserve">      This Year's Tax Due</t>
  </si>
  <si>
    <t>Monthly Salary</t>
  </si>
  <si>
    <t>Capital Gains Tax - Companies</t>
  </si>
  <si>
    <t>Capital Gains Tax - Individuals/Special Trusts</t>
  </si>
  <si>
    <t>Capital Gains Tax - Trusts</t>
  </si>
  <si>
    <t>per beneficiary per month</t>
  </si>
  <si>
    <t>Medical Aid Tax Credits per beneficiary</t>
  </si>
  <si>
    <t>*PASTEL Products/Training</t>
  </si>
  <si>
    <t>*QUICKBOOKS Products/Training</t>
  </si>
  <si>
    <t>Meals and incidental</t>
  </si>
  <si>
    <t>Incidental</t>
  </si>
  <si>
    <t>Subsistance - wen out of town in SA</t>
  </si>
  <si>
    <t>per day tax free</t>
  </si>
  <si>
    <t>Local Interest Exemption</t>
  </si>
  <si>
    <t>Annual Tax Difference</t>
  </si>
  <si>
    <t>Monthly Tax Difference</t>
  </si>
  <si>
    <t>More/(Less) money in your pocket</t>
  </si>
  <si>
    <t>www.gautax.co.za</t>
  </si>
  <si>
    <t>BBBEE Affidavits/ Commisioner of Oaths/ Certify documents</t>
  </si>
  <si>
    <t>(Exclusion of R 2 000 000 on gain or loss of primary residence)</t>
  </si>
  <si>
    <t>If you have a Travel allowance / Business owner you must complete a logbook for the tax year</t>
  </si>
  <si>
    <t>*BBBEE Affidavits for EME/ Commissioner of Oaths</t>
  </si>
  <si>
    <t>www.phantomcomputers.co.za</t>
  </si>
  <si>
    <t>www.freshlyminced.co.za</t>
  </si>
  <si>
    <t>www.consultiumarchitects.co.za</t>
  </si>
  <si>
    <t>www.mtechsigns.co.za</t>
  </si>
  <si>
    <t>www.nowadaysinteriors.co.za</t>
  </si>
  <si>
    <t>www.tilecleaning.co.za</t>
  </si>
  <si>
    <t>Some of our clients you may support</t>
  </si>
  <si>
    <t>Full payroll function, in the Cloud apps, sealed payslips and IRP5's for your staff</t>
  </si>
  <si>
    <t>www.renuamag.co.za</t>
  </si>
  <si>
    <t>The monthly Medical Aid Credits can be added - depending on correct calculation of dependants</t>
  </si>
  <si>
    <t>individual and Company tax, Accounting , Bookkeeping , Payroll and Financial Advise</t>
  </si>
  <si>
    <t>www.heliosdesign.co.za</t>
  </si>
  <si>
    <t>www.batteryguys.co.za</t>
  </si>
  <si>
    <t>Life Insurance, Retirement Planning, Estates, Shortterm Insurance, Medical Funds</t>
  </si>
  <si>
    <t xml:space="preserve">Company registrations , MOI changes </t>
  </si>
  <si>
    <t xml:space="preserve"> Retirement fund contributions 27.5 % taxable income ( Max R350 000 pa)</t>
  </si>
  <si>
    <t>Donations tax 25% over R30 million</t>
  </si>
  <si>
    <t>Estate tax 25% over R30 million</t>
  </si>
  <si>
    <t>Dividend Tax still 20%</t>
  </si>
  <si>
    <t>SARS Pocket Guide</t>
  </si>
  <si>
    <t>If you need any help with your TAX</t>
  </si>
  <si>
    <t>You can also download this Calculator and</t>
  </si>
  <si>
    <t xml:space="preserve">  INSTANT ACCOUNTING</t>
  </si>
  <si>
    <t>Your Age</t>
  </si>
  <si>
    <t>Enter main member plus dependants</t>
  </si>
  <si>
    <t>*Insurance, Investment Plans,Medical funds</t>
  </si>
  <si>
    <t xml:space="preserve">For tax planning and rates for small business corporations - call us </t>
  </si>
  <si>
    <t>Logbook compulsory (proof of value of vehicle)- download from our website www.gautax.co.za</t>
  </si>
  <si>
    <t>FOR FREE</t>
  </si>
  <si>
    <t xml:space="preserve"> JOIN AND INVITE US AS YOUR ACCOUNTANT - GET THE SOFTWARE FOR FREE</t>
  </si>
  <si>
    <t xml:space="preserve">                                                Services Profile</t>
  </si>
  <si>
    <t xml:space="preserve">Our strength lies in setting up easy-to-use and affordable accounting in the cloud and </t>
  </si>
  <si>
    <t>GAUTAX is a Registered Accounting and Tax consulting Practice offering services in</t>
  </si>
  <si>
    <t xml:space="preserve">payroll systems , training  you and your staff - to become practical accountants. </t>
  </si>
  <si>
    <t>www.exedy.co.za</t>
  </si>
  <si>
    <t>www.play-schoolroom.co.za</t>
  </si>
  <si>
    <t>info@gautax.co.za</t>
  </si>
  <si>
    <t>Per kilometre travelled</t>
  </si>
  <si>
    <t>Business Travel reimbursement - Tax free</t>
  </si>
  <si>
    <t>Medical Tax Credit 2021/2022</t>
  </si>
  <si>
    <t>www.rokon.co.za</t>
  </si>
  <si>
    <t>www.garysgardens.co.za</t>
  </si>
  <si>
    <t>www.wonderlandnurseryschoolsandton.com</t>
  </si>
  <si>
    <r>
      <t xml:space="preserve">Please send us an email to </t>
    </r>
    <r>
      <rPr>
        <b/>
        <sz val="11"/>
        <rFont val="Calibri"/>
        <family val="2"/>
        <scheme val="minor"/>
      </rPr>
      <t>info</t>
    </r>
    <r>
      <rPr>
        <b/>
        <sz val="11"/>
        <rFont val="Calibri"/>
        <family val="2"/>
      </rPr>
      <t>@gautax.co.za</t>
    </r>
    <r>
      <rPr>
        <sz val="11"/>
        <rFont val="Calibri"/>
        <family val="2"/>
      </rPr>
      <t xml:space="preserve"> and we will arrange a meeting </t>
    </r>
  </si>
  <si>
    <r>
      <t xml:space="preserve">Please send us an email           </t>
    </r>
    <r>
      <rPr>
        <b/>
        <sz val="10"/>
        <rFont val="Tahoma"/>
        <family val="2"/>
      </rPr>
      <t xml:space="preserve"> info@gautax.co.za </t>
    </r>
  </si>
  <si>
    <t>UIF - Increased</t>
  </si>
  <si>
    <t xml:space="preserve">    2021/2022 TAX TABLES</t>
  </si>
  <si>
    <t>0 - 216 200</t>
  </si>
  <si>
    <t>216 201 - 337 800</t>
  </si>
  <si>
    <t>337 801 - 467 500</t>
  </si>
  <si>
    <t>467 501 - 613 600</t>
  </si>
  <si>
    <t>613 601 - 782 200</t>
  </si>
  <si>
    <t>782 201 - 1 656 600</t>
  </si>
  <si>
    <t>1 656 601 and above</t>
  </si>
  <si>
    <t>R38 916 + 26% of the amount above R216 200</t>
  </si>
  <si>
    <t>R70 532 + 31% of the amount above R337 800</t>
  </si>
  <si>
    <t>R110 739 + 36% of the amount above R467 500</t>
  </si>
  <si>
    <t>R163 335 + 39% of the amount above R613 600</t>
  </si>
  <si>
    <t>R229 089 + 41% of the amount above R782 200</t>
  </si>
  <si>
    <t>R587 593 + 45% of the amount above R1 656 600</t>
  </si>
  <si>
    <t>Increased by R 756</t>
  </si>
  <si>
    <t>Increased by R 12 850</t>
  </si>
  <si>
    <t>Increased by R 8 300</t>
  </si>
  <si>
    <t>Increased by R 1 170</t>
  </si>
  <si>
    <t>Increased by R 1 305</t>
  </si>
  <si>
    <t>Increased by R 14 350</t>
  </si>
  <si>
    <t>https://www.sars.gov.za/AllDocs/Documents/Budget/Budget%202021/Budget%20Tax%20Guide%202021.pdf</t>
  </si>
  <si>
    <t>16c per kilometer reduced</t>
  </si>
  <si>
    <t>2022/23 Total Tax</t>
  </si>
  <si>
    <t>Medical Tax Credit 2022/2023</t>
  </si>
  <si>
    <t>WE OFFER QUICKBOOKS ONLINE ACCOUNTING -  FOR FREE</t>
  </si>
  <si>
    <t>Prev Yr Includes 80% Travel</t>
  </si>
  <si>
    <t>Current Yr Includes 80% Travel</t>
  </si>
  <si>
    <t>QUICKBOOKS ONLINE Products and Traning - 25 years experience</t>
  </si>
  <si>
    <t>SAGE PASTEL Products and Traning - 29 years experience</t>
  </si>
  <si>
    <t>the 2022/23 logbook from our website</t>
  </si>
  <si>
    <t xml:space="preserve">    2022/2023 TAX TABLES</t>
  </si>
  <si>
    <t>0 - 226 000</t>
  </si>
  <si>
    <t>226 001 - 353 100</t>
  </si>
  <si>
    <t>353 101 - 488 700</t>
  </si>
  <si>
    <t>488 701 - 641 400</t>
  </si>
  <si>
    <t>641 401 - 817 600</t>
  </si>
  <si>
    <t>817 601 - 1 731 600</t>
  </si>
  <si>
    <t>1 731 601  and above</t>
  </si>
  <si>
    <t>R40 680 + 26% of the amount above R226 000</t>
  </si>
  <si>
    <t>R73 726 + 31% of the amount above R353 100</t>
  </si>
  <si>
    <t>R115 762 + 36% of the amount above R488 700</t>
  </si>
  <si>
    <t>R170 734 + 39% of the amount above R641 400</t>
  </si>
  <si>
    <t>R239 452 + 41% of the amount above R817 600</t>
  </si>
  <si>
    <t>R614 192 + 45% of the amount above R1 731 600</t>
  </si>
  <si>
    <t>Increased by R 711</t>
  </si>
  <si>
    <t>Increased by R 1 098</t>
  </si>
  <si>
    <t>Increased by R 1 224</t>
  </si>
  <si>
    <t>Increased by R 3 950</t>
  </si>
  <si>
    <t>Increased by R 6 100</t>
  </si>
  <si>
    <t>Increased by R 6 800</t>
  </si>
  <si>
    <t>Not sure if still R3.82</t>
  </si>
  <si>
    <t>Reduced</t>
  </si>
  <si>
    <t>http://www.treasury.gov.za/documents/national%20budget/2022/sars/Budget%202022%20Tax%20guide.pdf</t>
  </si>
  <si>
    <t xml:space="preserve">    2023/2024 TAX TABLES</t>
  </si>
  <si>
    <t>0 - 237 100</t>
  </si>
  <si>
    <t>237 101 - 370 500</t>
  </si>
  <si>
    <t>370 501 - 512 800</t>
  </si>
  <si>
    <t>512 801 - 673 000</t>
  </si>
  <si>
    <t>673 001 - 857 900</t>
  </si>
  <si>
    <t>857 901 - 1 817 000</t>
  </si>
  <si>
    <t>1 817 001  and above</t>
  </si>
  <si>
    <t>R42 678 + 26% of the amount above R237 100</t>
  </si>
  <si>
    <t>R77 362 + 31% of the amount above R370 500</t>
  </si>
  <si>
    <t>R121 475 + 36% of the amount above R512 800</t>
  </si>
  <si>
    <t>R179 147 + 39% of the amount above R673 000</t>
  </si>
  <si>
    <t>R251 258 + 41% of the amount above R857 900</t>
  </si>
  <si>
    <t>R644 489 + 45% of the amount above R1 817 000</t>
  </si>
  <si>
    <t>Increased by R 810</t>
  </si>
  <si>
    <t>R17 235</t>
  </si>
  <si>
    <t>Increased by R 1 254</t>
  </si>
  <si>
    <t>Increased by R 1 402</t>
  </si>
  <si>
    <t>Increased by R 4 500</t>
  </si>
  <si>
    <t>R 95 750</t>
  </si>
  <si>
    <t>Increased by R 6 967</t>
  </si>
  <si>
    <t>Increased by R 7 789</t>
  </si>
  <si>
    <t>Rate per kilometer</t>
  </si>
  <si>
    <t>Donations tax 20%  and 25% over R30 million</t>
  </si>
  <si>
    <t>Estate tax 20% and 25% over R30 million</t>
  </si>
  <si>
    <t>www.treasury.gov.za/documents/National%20Budget/2023/sars/Budget%202023%20Tax%20guide.pdf</t>
  </si>
  <si>
    <t>TAX CALCULATOR - 2023/2024</t>
  </si>
  <si>
    <t>Enter your age 65 or more</t>
  </si>
  <si>
    <t>2023/24 Total Tax</t>
  </si>
  <si>
    <t>2023/24 Tax year</t>
  </si>
  <si>
    <t>The tax year runs from 1 March 2023 to 29 February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</si>
</sst>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R&quot;\ #,##0;&quot;R&quot;\ \-#,##0"/>
    <numFmt numFmtId="165" formatCode="_ &quot;R&quot;\ * #,##0.00_ ;_ &quot;R&quot;\ * \-#,##0.00_ ;_ &quot;R&quot;\ * &quot;-&quot;??_ ;_ @_ "/>
    <numFmt numFmtId="166" formatCode="&quot;R&quot;\ #,##0.00"/>
    <numFmt numFmtId="167" formatCode="[$R-436]\ #,##0.00"/>
  </numFmts>
  <fonts count="47" x14ac:knownFonts="1">
    <font>
      <sz val="10"/>
      <name val="Arial"/>
    </font>
    <font>
      <b/>
      <u/>
      <sz val="26"/>
      <name val="Arial"/>
      <family val="2"/>
    </font>
    <font>
      <u/>
      <sz val="10"/>
      <color indexed="12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sz val="12"/>
      <name val="Tahoma"/>
      <family val="2"/>
    </font>
    <font>
      <sz val="12"/>
      <color indexed="9"/>
      <name val="Tahoma"/>
      <family val="2"/>
    </font>
    <font>
      <i/>
      <sz val="12"/>
      <color indexed="9"/>
      <name val="Tahoma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color theme="1"/>
      <name val="Tahoma"/>
      <family val="2"/>
    </font>
    <font>
      <sz val="12"/>
      <color rgb="FFFF0000"/>
      <name val="Tahoma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25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color indexed="10"/>
      <name val="Calibri"/>
      <family val="2"/>
      <scheme val="minor"/>
    </font>
    <font>
      <b/>
      <u/>
      <sz val="12"/>
      <color rgb="FF7030A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u/>
      <sz val="14"/>
      <color indexed="12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0"/>
      <name val="Calibri"/>
      <family val="2"/>
      <scheme val="minor"/>
    </font>
    <font>
      <b/>
      <u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u/>
      <sz val="13"/>
      <name val="Calibri"/>
      <family val="2"/>
      <scheme val="minor"/>
    </font>
    <font>
      <sz val="13"/>
      <name val="Calibri"/>
      <family val="2"/>
      <scheme val="minor"/>
    </font>
    <font>
      <sz val="13"/>
      <color indexed="10"/>
      <name val="Calibri"/>
      <family val="2"/>
      <scheme val="minor"/>
    </font>
    <font>
      <b/>
      <u/>
      <sz val="24"/>
      <name val="Calibri"/>
      <family val="2"/>
      <scheme val="minor"/>
    </font>
    <font>
      <b/>
      <sz val="15"/>
      <name val="Calibri"/>
      <family val="2"/>
      <scheme val="minor"/>
    </font>
    <font>
      <b/>
      <u/>
      <sz val="12"/>
      <color indexed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8DA9A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39B7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86">
    <xf numFmtId="0" fontId="0" fillId="0" borderId="0" xfId="0"/>
    <xf numFmtId="167" fontId="0" fillId="0" borderId="0" xfId="0" applyNumberFormat="1"/>
    <xf numFmtId="166" fontId="0" fillId="0" borderId="0" xfId="0" applyNumberFormat="1"/>
    <xf numFmtId="9" fontId="0" fillId="0" borderId="0" xfId="0" applyNumberFormat="1" applyAlignment="1">
      <alignment horizontal="center"/>
    </xf>
    <xf numFmtId="166" fontId="0" fillId="2" borderId="0" xfId="0" applyNumberFormat="1" applyFill="1"/>
    <xf numFmtId="0" fontId="0" fillId="2" borderId="0" xfId="0" applyFill="1"/>
    <xf numFmtId="0" fontId="0" fillId="3" borderId="0" xfId="0" applyFill="1"/>
    <xf numFmtId="0" fontId="3" fillId="0" borderId="0" xfId="0" applyFont="1"/>
    <xf numFmtId="0" fontId="3" fillId="3" borderId="0" xfId="0" applyFont="1" applyFill="1"/>
    <xf numFmtId="0" fontId="2" fillId="3" borderId="0" xfId="1" applyFill="1" applyAlignment="1" applyProtection="1"/>
    <xf numFmtId="0" fontId="5" fillId="4" borderId="0" xfId="0" applyFont="1" applyFill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166" fontId="5" fillId="0" borderId="0" xfId="0" applyNumberFormat="1" applyFont="1"/>
    <xf numFmtId="0" fontId="6" fillId="4" borderId="0" xfId="0" applyFont="1" applyFill="1"/>
    <xf numFmtId="166" fontId="6" fillId="0" borderId="0" xfId="0" applyNumberFormat="1" applyFont="1"/>
    <xf numFmtId="0" fontId="9" fillId="0" borderId="0" xfId="0" applyFont="1" applyAlignment="1">
      <alignment wrapText="1"/>
    </xf>
    <xf numFmtId="166" fontId="3" fillId="3" borderId="0" xfId="0" applyNumberFormat="1" applyFont="1" applyFill="1"/>
    <xf numFmtId="166" fontId="3" fillId="3" borderId="3" xfId="0" applyNumberFormat="1" applyFont="1" applyFill="1" applyBorder="1"/>
    <xf numFmtId="0" fontId="10" fillId="0" borderId="0" xfId="0" applyFont="1" applyAlignment="1">
      <alignment horizontal="center"/>
    </xf>
    <xf numFmtId="0" fontId="10" fillId="0" borderId="0" xfId="0" applyFont="1"/>
    <xf numFmtId="166" fontId="13" fillId="3" borderId="0" xfId="0" applyNumberFormat="1" applyFont="1" applyFill="1"/>
    <xf numFmtId="166" fontId="14" fillId="0" borderId="0" xfId="0" applyNumberFormat="1" applyFont="1"/>
    <xf numFmtId="166" fontId="6" fillId="0" borderId="3" xfId="0" applyNumberFormat="1" applyFont="1" applyBorder="1"/>
    <xf numFmtId="166" fontId="7" fillId="0" borderId="3" xfId="0" applyNumberFormat="1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15" fillId="0" borderId="0" xfId="0" applyFont="1"/>
    <xf numFmtId="0" fontId="16" fillId="3" borderId="0" xfId="0" applyFont="1" applyFill="1"/>
    <xf numFmtId="0" fontId="17" fillId="3" borderId="0" xfId="1" applyFont="1" applyFill="1" applyAlignment="1" applyProtection="1"/>
    <xf numFmtId="0" fontId="18" fillId="3" borderId="0" xfId="0" applyFont="1" applyFill="1"/>
    <xf numFmtId="0" fontId="16" fillId="0" borderId="0" xfId="0" applyFont="1"/>
    <xf numFmtId="167" fontId="15" fillId="3" borderId="2" xfId="0" applyNumberFormat="1" applyFont="1" applyFill="1" applyBorder="1"/>
    <xf numFmtId="167" fontId="15" fillId="3" borderId="1" xfId="0" applyNumberFormat="1" applyFont="1" applyFill="1" applyBorder="1"/>
    <xf numFmtId="167" fontId="15" fillId="0" borderId="0" xfId="0" applyNumberFormat="1" applyFont="1" applyAlignment="1">
      <alignment horizontal="left"/>
    </xf>
    <xf numFmtId="164" fontId="15" fillId="0" borderId="0" xfId="0" applyNumberFormat="1" applyFont="1"/>
    <xf numFmtId="167" fontId="15" fillId="0" borderId="0" xfId="0" applyNumberFormat="1" applyFont="1"/>
    <xf numFmtId="166" fontId="15" fillId="0" borderId="0" xfId="0" applyNumberFormat="1" applyFont="1"/>
    <xf numFmtId="9" fontId="15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64" fontId="15" fillId="0" borderId="0" xfId="0" applyNumberFormat="1" applyFont="1" applyAlignment="1">
      <alignment horizontal="right"/>
    </xf>
    <xf numFmtId="167" fontId="15" fillId="0" borderId="0" xfId="0" applyNumberFormat="1" applyFont="1" applyAlignment="1">
      <alignment horizontal="center"/>
    </xf>
    <xf numFmtId="167" fontId="20" fillId="0" borderId="0" xfId="0" applyNumberFormat="1" applyFont="1"/>
    <xf numFmtId="0" fontId="15" fillId="0" borderId="0" xfId="0" applyFont="1" applyAlignment="1">
      <alignment horizontal="left"/>
    </xf>
    <xf numFmtId="167" fontId="21" fillId="7" borderId="0" xfId="0" applyNumberFormat="1" applyFont="1" applyFill="1"/>
    <xf numFmtId="0" fontId="21" fillId="7" borderId="0" xfId="0" applyFont="1" applyFill="1" applyAlignment="1">
      <alignment horizontal="center"/>
    </xf>
    <xf numFmtId="166" fontId="21" fillId="7" borderId="0" xfId="0" applyNumberFormat="1" applyFont="1" applyFill="1"/>
    <xf numFmtId="0" fontId="21" fillId="7" borderId="0" xfId="0" applyFont="1" applyFill="1"/>
    <xf numFmtId="9" fontId="21" fillId="7" borderId="0" xfId="0" applyNumberFormat="1" applyFont="1" applyFill="1" applyAlignment="1">
      <alignment horizontal="center"/>
    </xf>
    <xf numFmtId="167" fontId="21" fillId="0" borderId="0" xfId="0" applyNumberFormat="1" applyFont="1"/>
    <xf numFmtId="0" fontId="21" fillId="0" borderId="0" xfId="0" applyFont="1" applyAlignment="1">
      <alignment horizontal="center"/>
    </xf>
    <xf numFmtId="166" fontId="21" fillId="0" borderId="0" xfId="0" applyNumberFormat="1" applyFont="1"/>
    <xf numFmtId="0" fontId="21" fillId="0" borderId="0" xfId="0" applyFont="1"/>
    <xf numFmtId="9" fontId="21" fillId="0" borderId="0" xfId="0" applyNumberFormat="1" applyFont="1" applyAlignment="1">
      <alignment horizontal="center"/>
    </xf>
    <xf numFmtId="0" fontId="22" fillId="0" borderId="0" xfId="0" applyFont="1"/>
    <xf numFmtId="10" fontId="15" fillId="0" borderId="0" xfId="0" applyNumberFormat="1" applyFont="1"/>
    <xf numFmtId="9" fontId="15" fillId="0" borderId="0" xfId="0" applyNumberFormat="1" applyFont="1" applyAlignment="1">
      <alignment horizontal="left"/>
    </xf>
    <xf numFmtId="0" fontId="22" fillId="0" borderId="0" xfId="0" applyFont="1" applyAlignment="1">
      <alignment horizontal="justify"/>
    </xf>
    <xf numFmtId="0" fontId="23" fillId="0" borderId="0" xfId="0" applyFont="1"/>
    <xf numFmtId="167" fontId="24" fillId="0" borderId="0" xfId="0" applyNumberFormat="1" applyFont="1" applyAlignment="1">
      <alignment horizontal="left"/>
    </xf>
    <xf numFmtId="165" fontId="25" fillId="8" borderId="0" xfId="0" applyNumberFormat="1" applyFont="1" applyFill="1" applyAlignment="1">
      <alignment horizontal="center" vertical="center"/>
    </xf>
    <xf numFmtId="165" fontId="25" fillId="8" borderId="3" xfId="0" applyNumberFormat="1" applyFont="1" applyFill="1" applyBorder="1" applyAlignment="1">
      <alignment horizontal="center" vertical="center"/>
    </xf>
    <xf numFmtId="166" fontId="26" fillId="0" borderId="6" xfId="0" applyNumberFormat="1" applyFont="1" applyBorder="1" applyProtection="1">
      <protection locked="0"/>
    </xf>
    <xf numFmtId="166" fontId="27" fillId="8" borderId="0" xfId="0" applyNumberFormat="1" applyFont="1" applyFill="1"/>
    <xf numFmtId="166" fontId="26" fillId="8" borderId="0" xfId="0" applyNumberFormat="1" applyFont="1" applyFill="1"/>
    <xf numFmtId="166" fontId="26" fillId="8" borderId="3" xfId="0" applyNumberFormat="1" applyFont="1" applyFill="1" applyBorder="1"/>
    <xf numFmtId="166" fontId="28" fillId="8" borderId="6" xfId="0" applyNumberFormat="1" applyFont="1" applyFill="1" applyBorder="1"/>
    <xf numFmtId="166" fontId="27" fillId="8" borderId="3" xfId="0" applyNumberFormat="1" applyFont="1" applyFill="1" applyBorder="1"/>
    <xf numFmtId="166" fontId="26" fillId="8" borderId="0" xfId="0" applyNumberFormat="1" applyFont="1" applyFill="1" applyAlignment="1">
      <alignment horizontal="center"/>
    </xf>
    <xf numFmtId="10" fontId="28" fillId="8" borderId="0" xfId="0" applyNumberFormat="1" applyFont="1" applyFill="1" applyAlignment="1">
      <alignment horizontal="center"/>
    </xf>
    <xf numFmtId="166" fontId="27" fillId="8" borderId="0" xfId="0" applyNumberFormat="1" applyFont="1" applyFill="1" applyAlignment="1">
      <alignment horizontal="left"/>
    </xf>
    <xf numFmtId="10" fontId="26" fillId="8" borderId="0" xfId="0" applyNumberFormat="1" applyFont="1" applyFill="1" applyAlignment="1">
      <alignment horizontal="center"/>
    </xf>
    <xf numFmtId="166" fontId="26" fillId="7" borderId="6" xfId="0" applyNumberFormat="1" applyFont="1" applyFill="1" applyBorder="1"/>
    <xf numFmtId="1" fontId="26" fillId="0" borderId="6" xfId="0" applyNumberFormat="1" applyFont="1" applyBorder="1" applyProtection="1">
      <protection locked="0"/>
    </xf>
    <xf numFmtId="166" fontId="27" fillId="7" borderId="0" xfId="0" applyNumberFormat="1" applyFont="1" applyFill="1"/>
    <xf numFmtId="166" fontId="27" fillId="7" borderId="3" xfId="0" applyNumberFormat="1" applyFont="1" applyFill="1" applyBorder="1" applyAlignment="1">
      <alignment horizontal="left"/>
    </xf>
    <xf numFmtId="166" fontId="26" fillId="7" borderId="0" xfId="0" applyNumberFormat="1" applyFont="1" applyFill="1"/>
    <xf numFmtId="166" fontId="27" fillId="7" borderId="3" xfId="0" applyNumberFormat="1" applyFont="1" applyFill="1" applyBorder="1"/>
    <xf numFmtId="165" fontId="28" fillId="9" borderId="6" xfId="0" applyNumberFormat="1" applyFont="1" applyFill="1" applyBorder="1"/>
    <xf numFmtId="166" fontId="26" fillId="9" borderId="0" xfId="0" applyNumberFormat="1" applyFont="1" applyFill="1"/>
    <xf numFmtId="166" fontId="27" fillId="9" borderId="0" xfId="0" applyNumberFormat="1" applyFont="1" applyFill="1"/>
    <xf numFmtId="166" fontId="27" fillId="9" borderId="3" xfId="0" applyNumberFormat="1" applyFont="1" applyFill="1" applyBorder="1"/>
    <xf numFmtId="166" fontId="29" fillId="9" borderId="0" xfId="0" applyNumberFormat="1" applyFont="1" applyFill="1"/>
    <xf numFmtId="166" fontId="28" fillId="9" borderId="6" xfId="0" applyNumberFormat="1" applyFont="1" applyFill="1" applyBorder="1"/>
    <xf numFmtId="166" fontId="26" fillId="9" borderId="3" xfId="0" applyNumberFormat="1" applyFont="1" applyFill="1" applyBorder="1"/>
    <xf numFmtId="166" fontId="28" fillId="6" borderId="7" xfId="0" applyNumberFormat="1" applyFont="1" applyFill="1" applyBorder="1"/>
    <xf numFmtId="166" fontId="26" fillId="6" borderId="0" xfId="0" applyNumberFormat="1" applyFont="1" applyFill="1"/>
    <xf numFmtId="166" fontId="26" fillId="6" borderId="3" xfId="0" applyNumberFormat="1" applyFont="1" applyFill="1" applyBorder="1"/>
    <xf numFmtId="166" fontId="28" fillId="6" borderId="0" xfId="0" applyNumberFormat="1" applyFont="1" applyFill="1"/>
    <xf numFmtId="0" fontId="26" fillId="6" borderId="0" xfId="0" applyFont="1" applyFill="1"/>
    <xf numFmtId="0" fontId="26" fillId="6" borderId="3" xfId="0" applyFont="1" applyFill="1" applyBorder="1"/>
    <xf numFmtId="166" fontId="30" fillId="6" borderId="0" xfId="0" applyNumberFormat="1" applyFont="1" applyFill="1"/>
    <xf numFmtId="0" fontId="30" fillId="6" borderId="3" xfId="0" applyFont="1" applyFill="1" applyBorder="1"/>
    <xf numFmtId="0" fontId="30" fillId="6" borderId="0" xfId="0" applyFont="1" applyFill="1"/>
    <xf numFmtId="166" fontId="30" fillId="5" borderId="0" xfId="0" applyNumberFormat="1" applyFont="1" applyFill="1"/>
    <xf numFmtId="0" fontId="30" fillId="5" borderId="0" xfId="0" applyFont="1" applyFill="1"/>
    <xf numFmtId="0" fontId="30" fillId="5" borderId="3" xfId="0" applyFont="1" applyFill="1" applyBorder="1"/>
    <xf numFmtId="166" fontId="26" fillId="5" borderId="0" xfId="0" applyNumberFormat="1" applyFont="1" applyFill="1"/>
    <xf numFmtId="166" fontId="26" fillId="5" borderId="3" xfId="0" applyNumberFormat="1" applyFont="1" applyFill="1" applyBorder="1"/>
    <xf numFmtId="0" fontId="27" fillId="5" borderId="8" xfId="0" applyFont="1" applyFill="1" applyBorder="1"/>
    <xf numFmtId="166" fontId="27" fillId="5" borderId="0" xfId="0" applyNumberFormat="1" applyFont="1" applyFill="1"/>
    <xf numFmtId="0" fontId="27" fillId="5" borderId="0" xfId="0" applyFont="1" applyFill="1"/>
    <xf numFmtId="0" fontId="27" fillId="5" borderId="3" xfId="0" applyFont="1" applyFill="1" applyBorder="1"/>
    <xf numFmtId="166" fontId="27" fillId="5" borderId="8" xfId="0" applyNumberFormat="1" applyFont="1" applyFill="1" applyBorder="1"/>
    <xf numFmtId="0" fontId="31" fillId="10" borderId="0" xfId="1" applyFont="1" applyFill="1" applyBorder="1" applyAlignment="1" applyProtection="1"/>
    <xf numFmtId="0" fontId="32" fillId="0" borderId="0" xfId="1" applyFont="1" applyAlignment="1" applyProtection="1"/>
    <xf numFmtId="0" fontId="33" fillId="0" borderId="0" xfId="1" applyFont="1" applyAlignment="1" applyProtection="1"/>
    <xf numFmtId="0" fontId="15" fillId="3" borderId="0" xfId="0" applyFont="1" applyFill="1"/>
    <xf numFmtId="0" fontId="28" fillId="3" borderId="0" xfId="1" applyFont="1" applyFill="1" applyBorder="1" applyAlignment="1" applyProtection="1"/>
    <xf numFmtId="0" fontId="26" fillId="0" borderId="0" xfId="0" applyFont="1"/>
    <xf numFmtId="0" fontId="34" fillId="3" borderId="0" xfId="0" applyFont="1" applyFill="1"/>
    <xf numFmtId="0" fontId="35" fillId="3" borderId="0" xfId="1" applyFont="1" applyFill="1" applyBorder="1" applyAlignment="1" applyProtection="1"/>
    <xf numFmtId="0" fontId="35" fillId="10" borderId="0" xfId="1" applyFont="1" applyFill="1" applyAlignment="1" applyProtection="1"/>
    <xf numFmtId="0" fontId="36" fillId="3" borderId="0" xfId="0" applyFont="1" applyFill="1"/>
    <xf numFmtId="1" fontId="26" fillId="10" borderId="6" xfId="0" applyNumberFormat="1" applyFont="1" applyFill="1" applyBorder="1" applyAlignment="1" applyProtection="1">
      <alignment horizontal="right" vertical="center"/>
      <protection locked="0"/>
    </xf>
    <xf numFmtId="166" fontId="29" fillId="5" borderId="0" xfId="0" applyNumberFormat="1" applyFont="1" applyFill="1"/>
    <xf numFmtId="166" fontId="29" fillId="11" borderId="9" xfId="0" applyNumberFormat="1" applyFont="1" applyFill="1" applyBorder="1"/>
    <xf numFmtId="166" fontId="29" fillId="11" borderId="10" xfId="0" applyNumberFormat="1" applyFont="1" applyFill="1" applyBorder="1"/>
    <xf numFmtId="166" fontId="29" fillId="5" borderId="3" xfId="0" applyNumberFormat="1" applyFont="1" applyFill="1" applyBorder="1" applyAlignment="1">
      <alignment horizontal="center"/>
    </xf>
    <xf numFmtId="166" fontId="27" fillId="8" borderId="3" xfId="0" applyNumberFormat="1" applyFont="1" applyFill="1" applyBorder="1" applyAlignment="1">
      <alignment horizontal="left"/>
    </xf>
    <xf numFmtId="165" fontId="38" fillId="8" borderId="8" xfId="0" applyNumberFormat="1" applyFont="1" applyFill="1" applyBorder="1" applyAlignment="1">
      <alignment horizontal="left" vertical="center"/>
    </xf>
    <xf numFmtId="166" fontId="39" fillId="8" borderId="0" xfId="0" applyNumberFormat="1" applyFont="1" applyFill="1" applyAlignment="1">
      <alignment vertical="center"/>
    </xf>
    <xf numFmtId="0" fontId="40" fillId="8" borderId="8" xfId="0" applyFont="1" applyFill="1" applyBorder="1"/>
    <xf numFmtId="165" fontId="41" fillId="8" borderId="8" xfId="0" applyNumberFormat="1" applyFont="1" applyFill="1" applyBorder="1" applyAlignment="1">
      <alignment vertical="center"/>
    </xf>
    <xf numFmtId="0" fontId="42" fillId="8" borderId="8" xfId="0" applyFont="1" applyFill="1" applyBorder="1"/>
    <xf numFmtId="0" fontId="40" fillId="7" borderId="8" xfId="0" applyFont="1" applyFill="1" applyBorder="1"/>
    <xf numFmtId="0" fontId="42" fillId="7" borderId="8" xfId="0" applyFont="1" applyFill="1" applyBorder="1"/>
    <xf numFmtId="0" fontId="40" fillId="9" borderId="8" xfId="0" applyFont="1" applyFill="1" applyBorder="1"/>
    <xf numFmtId="0" fontId="42" fillId="9" borderId="8" xfId="0" applyFont="1" applyFill="1" applyBorder="1"/>
    <xf numFmtId="166" fontId="42" fillId="9" borderId="8" xfId="0" applyNumberFormat="1" applyFont="1" applyFill="1" applyBorder="1"/>
    <xf numFmtId="166" fontId="40" fillId="6" borderId="8" xfId="0" applyNumberFormat="1" applyFont="1" applyFill="1" applyBorder="1"/>
    <xf numFmtId="166" fontId="43" fillId="5" borderId="8" xfId="0" applyNumberFormat="1" applyFont="1" applyFill="1" applyBorder="1"/>
    <xf numFmtId="0" fontId="41" fillId="5" borderId="8" xfId="0" applyFont="1" applyFill="1" applyBorder="1"/>
    <xf numFmtId="0" fontId="0" fillId="0" borderId="0" xfId="0" applyAlignment="1">
      <alignment horizontal="center"/>
    </xf>
    <xf numFmtId="167" fontId="1" fillId="3" borderId="0" xfId="0" applyNumberFormat="1" applyFont="1" applyFill="1" applyAlignment="1">
      <alignment horizontal="center"/>
    </xf>
    <xf numFmtId="166" fontId="37" fillId="11" borderId="10" xfId="0" applyNumberFormat="1" applyFont="1" applyFill="1" applyBorder="1" applyAlignment="1">
      <alignment horizontal="left"/>
    </xf>
    <xf numFmtId="0" fontId="19" fillId="3" borderId="0" xfId="1" applyFont="1" applyFill="1" applyAlignment="1" applyProtection="1"/>
    <xf numFmtId="0" fontId="4" fillId="3" borderId="0" xfId="0" applyFont="1" applyFill="1"/>
    <xf numFmtId="0" fontId="46" fillId="10" borderId="0" xfId="1" applyFont="1" applyFill="1" applyBorder="1" applyAlignment="1" applyProtection="1"/>
    <xf numFmtId="166" fontId="37" fillId="11" borderId="4" xfId="0" applyNumberFormat="1" applyFont="1" applyFill="1" applyBorder="1" applyAlignment="1">
      <alignment horizontal="left"/>
    </xf>
    <xf numFmtId="167" fontId="15" fillId="7" borderId="0" xfId="0" applyNumberFormat="1" applyFont="1" applyFill="1"/>
    <xf numFmtId="0" fontId="0" fillId="7" borderId="0" xfId="0" applyFill="1" applyAlignment="1">
      <alignment horizontal="center"/>
    </xf>
    <xf numFmtId="0" fontId="15" fillId="7" borderId="0" xfId="0" applyFont="1" applyFill="1" applyAlignment="1">
      <alignment horizontal="center"/>
    </xf>
    <xf numFmtId="0" fontId="15" fillId="7" borderId="0" xfId="0" applyFont="1" applyFill="1"/>
    <xf numFmtId="9" fontId="15" fillId="7" borderId="0" xfId="0" applyNumberFormat="1" applyFont="1" applyFill="1" applyAlignment="1">
      <alignment horizontal="center"/>
    </xf>
    <xf numFmtId="167" fontId="2" fillId="7" borderId="0" xfId="1" applyNumberFormat="1" applyFill="1" applyAlignment="1" applyProtection="1"/>
    <xf numFmtId="167" fontId="0" fillId="7" borderId="0" xfId="0" applyNumberFormat="1" applyFill="1"/>
    <xf numFmtId="166" fontId="0" fillId="7" borderId="0" xfId="0" applyNumberFormat="1" applyFill="1"/>
    <xf numFmtId="0" fontId="0" fillId="7" borderId="0" xfId="0" applyFill="1"/>
    <xf numFmtId="9" fontId="0" fillId="7" borderId="0" xfId="0" applyNumberFormat="1" applyFill="1" applyAlignment="1">
      <alignment horizontal="center"/>
    </xf>
    <xf numFmtId="0" fontId="2" fillId="0" borderId="0" xfId="1" applyAlignment="1" applyProtection="1"/>
    <xf numFmtId="167" fontId="2" fillId="0" borderId="0" xfId="1" applyNumberFormat="1" applyAlignment="1" applyProtection="1"/>
    <xf numFmtId="0" fontId="18" fillId="3" borderId="0" xfId="0" applyFont="1" applyFill="1" applyAlignment="1">
      <alignment horizontal="center"/>
    </xf>
    <xf numFmtId="0" fontId="45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165" fontId="25" fillId="8" borderId="11" xfId="0" applyNumberFormat="1" applyFont="1" applyFill="1" applyBorder="1" applyAlignment="1">
      <alignment horizontal="center" vertical="center"/>
    </xf>
    <xf numFmtId="165" fontId="25" fillId="8" borderId="12" xfId="0" applyNumberFormat="1" applyFont="1" applyFill="1" applyBorder="1" applyAlignment="1">
      <alignment horizontal="center" vertical="center"/>
    </xf>
    <xf numFmtId="165" fontId="25" fillId="8" borderId="13" xfId="0" applyNumberFormat="1" applyFont="1" applyFill="1" applyBorder="1" applyAlignment="1">
      <alignment horizontal="center" vertical="center"/>
    </xf>
    <xf numFmtId="165" fontId="25" fillId="8" borderId="9" xfId="0" applyNumberFormat="1" applyFont="1" applyFill="1" applyBorder="1" applyAlignment="1">
      <alignment horizontal="center" vertical="center"/>
    </xf>
    <xf numFmtId="165" fontId="25" fillId="8" borderId="10" xfId="0" applyNumberFormat="1" applyFont="1" applyFill="1" applyBorder="1" applyAlignment="1">
      <alignment horizontal="center" vertical="center"/>
    </xf>
    <xf numFmtId="165" fontId="25" fillId="8" borderId="4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167" fontId="15" fillId="3" borderId="14" xfId="0" applyNumberFormat="1" applyFont="1" applyFill="1" applyBorder="1" applyAlignment="1">
      <alignment horizontal="center"/>
    </xf>
    <xf numFmtId="167" fontId="15" fillId="3" borderId="15" xfId="0" applyNumberFormat="1" applyFont="1" applyFill="1" applyBorder="1" applyAlignment="1">
      <alignment horizontal="center"/>
    </xf>
    <xf numFmtId="167" fontId="15" fillId="3" borderId="16" xfId="0" applyNumberFormat="1" applyFont="1" applyFill="1" applyBorder="1" applyAlignment="1">
      <alignment horizontal="center"/>
    </xf>
    <xf numFmtId="0" fontId="15" fillId="3" borderId="15" xfId="0" applyFont="1" applyFill="1" applyBorder="1" applyAlignment="1">
      <alignment horizontal="center"/>
    </xf>
    <xf numFmtId="0" fontId="15" fillId="3" borderId="16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167" fontId="20" fillId="0" borderId="0" xfId="0" applyNumberFormat="1" applyFont="1" applyAlignment="1">
      <alignment horizontal="left"/>
    </xf>
    <xf numFmtId="0" fontId="15" fillId="0" borderId="0" xfId="0" applyFont="1" applyAlignment="1">
      <alignment horizontal="center"/>
    </xf>
    <xf numFmtId="167" fontId="44" fillId="3" borderId="0" xfId="0" applyNumberFormat="1" applyFont="1" applyFill="1" applyAlignment="1">
      <alignment horizontal="center"/>
    </xf>
    <xf numFmtId="167" fontId="15" fillId="3" borderId="17" xfId="0" applyNumberFormat="1" applyFont="1" applyFill="1" applyBorder="1" applyAlignment="1">
      <alignment horizontal="center"/>
    </xf>
    <xf numFmtId="167" fontId="15" fillId="3" borderId="18" xfId="0" applyNumberFormat="1" applyFont="1" applyFill="1" applyBorder="1" applyAlignment="1">
      <alignment horizontal="center"/>
    </xf>
    <xf numFmtId="9" fontId="15" fillId="3" borderId="19" xfId="0" applyNumberFormat="1" applyFont="1" applyFill="1" applyBorder="1" applyAlignment="1">
      <alignment horizontal="center"/>
    </xf>
    <xf numFmtId="9" fontId="15" fillId="3" borderId="12" xfId="0" applyNumberFormat="1" applyFont="1" applyFill="1" applyBorder="1" applyAlignment="1">
      <alignment horizontal="center"/>
    </xf>
    <xf numFmtId="9" fontId="15" fillId="3" borderId="13" xfId="0" applyNumberFormat="1" applyFont="1" applyFill="1" applyBorder="1" applyAlignment="1">
      <alignment horizontal="center"/>
    </xf>
    <xf numFmtId="0" fontId="15" fillId="3" borderId="20" xfId="0" applyFont="1" applyFill="1" applyBorder="1" applyAlignment="1">
      <alignment horizontal="center"/>
    </xf>
    <xf numFmtId="0" fontId="15" fillId="3" borderId="21" xfId="0" applyFont="1" applyFill="1" applyBorder="1" applyAlignment="1">
      <alignment horizontal="center"/>
    </xf>
    <xf numFmtId="166" fontId="26" fillId="6" borderId="0" xfId="0" applyNumberFormat="1" applyFont="1" applyFill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4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4" Type="http://schemas.openxmlformats.org/officeDocument/2006/relationships/image" Target="../media/image1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19</xdr:row>
      <xdr:rowOff>104775</xdr:rowOff>
    </xdr:from>
    <xdr:to>
      <xdr:col>1</xdr:col>
      <xdr:colOff>476250</xdr:colOff>
      <xdr:row>19</xdr:row>
      <xdr:rowOff>104775</xdr:rowOff>
    </xdr:to>
    <xdr:sp macro="" textlink="">
      <xdr:nvSpPr>
        <xdr:cNvPr id="20599" name="Line 3">
          <a:extLst>
            <a:ext uri="{FF2B5EF4-FFF2-40B4-BE49-F238E27FC236}">
              <a16:creationId xmlns:a16="http://schemas.microsoft.com/office/drawing/2014/main" id="{A1F58438-5F41-4F8A-9138-A91D24B20F06}"/>
            </a:ext>
          </a:extLst>
        </xdr:cNvPr>
        <xdr:cNvSpPr>
          <a:spLocks noChangeShapeType="1"/>
        </xdr:cNvSpPr>
      </xdr:nvSpPr>
      <xdr:spPr bwMode="auto">
        <a:xfrm>
          <a:off x="342900" y="32385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20</xdr:row>
      <xdr:rowOff>104775</xdr:rowOff>
    </xdr:from>
    <xdr:to>
      <xdr:col>1</xdr:col>
      <xdr:colOff>476250</xdr:colOff>
      <xdr:row>20</xdr:row>
      <xdr:rowOff>104775</xdr:rowOff>
    </xdr:to>
    <xdr:sp macro="" textlink="">
      <xdr:nvSpPr>
        <xdr:cNvPr id="20600" name="Line 15">
          <a:extLst>
            <a:ext uri="{FF2B5EF4-FFF2-40B4-BE49-F238E27FC236}">
              <a16:creationId xmlns:a16="http://schemas.microsoft.com/office/drawing/2014/main" id="{6EA8D3C9-5623-443B-8558-A80421AF38D7}"/>
            </a:ext>
          </a:extLst>
        </xdr:cNvPr>
        <xdr:cNvSpPr>
          <a:spLocks noChangeShapeType="1"/>
        </xdr:cNvSpPr>
      </xdr:nvSpPr>
      <xdr:spPr bwMode="auto">
        <a:xfrm>
          <a:off x="342900" y="34290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21</xdr:row>
      <xdr:rowOff>104775</xdr:rowOff>
    </xdr:from>
    <xdr:to>
      <xdr:col>1</xdr:col>
      <xdr:colOff>476250</xdr:colOff>
      <xdr:row>21</xdr:row>
      <xdr:rowOff>104775</xdr:rowOff>
    </xdr:to>
    <xdr:sp macro="" textlink="">
      <xdr:nvSpPr>
        <xdr:cNvPr id="20601" name="Line 16">
          <a:extLst>
            <a:ext uri="{FF2B5EF4-FFF2-40B4-BE49-F238E27FC236}">
              <a16:creationId xmlns:a16="http://schemas.microsoft.com/office/drawing/2014/main" id="{F76E515A-88EA-491F-98A2-9C3D53141C18}"/>
            </a:ext>
          </a:extLst>
        </xdr:cNvPr>
        <xdr:cNvSpPr>
          <a:spLocks noChangeShapeType="1"/>
        </xdr:cNvSpPr>
      </xdr:nvSpPr>
      <xdr:spPr bwMode="auto">
        <a:xfrm>
          <a:off x="342900" y="36195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22</xdr:row>
      <xdr:rowOff>104775</xdr:rowOff>
    </xdr:from>
    <xdr:to>
      <xdr:col>1</xdr:col>
      <xdr:colOff>476250</xdr:colOff>
      <xdr:row>22</xdr:row>
      <xdr:rowOff>104775</xdr:rowOff>
    </xdr:to>
    <xdr:sp macro="" textlink="">
      <xdr:nvSpPr>
        <xdr:cNvPr id="20602" name="Line 17">
          <a:extLst>
            <a:ext uri="{FF2B5EF4-FFF2-40B4-BE49-F238E27FC236}">
              <a16:creationId xmlns:a16="http://schemas.microsoft.com/office/drawing/2014/main" id="{4661C3D2-8ECA-4365-BE22-18DB488BFDF8}"/>
            </a:ext>
          </a:extLst>
        </xdr:cNvPr>
        <xdr:cNvSpPr>
          <a:spLocks noChangeShapeType="1"/>
        </xdr:cNvSpPr>
      </xdr:nvSpPr>
      <xdr:spPr bwMode="auto">
        <a:xfrm>
          <a:off x="342900" y="38100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23</xdr:row>
      <xdr:rowOff>104775</xdr:rowOff>
    </xdr:from>
    <xdr:to>
      <xdr:col>1</xdr:col>
      <xdr:colOff>476250</xdr:colOff>
      <xdr:row>23</xdr:row>
      <xdr:rowOff>104775</xdr:rowOff>
    </xdr:to>
    <xdr:sp macro="" textlink="">
      <xdr:nvSpPr>
        <xdr:cNvPr id="20603" name="Line 19">
          <a:extLst>
            <a:ext uri="{FF2B5EF4-FFF2-40B4-BE49-F238E27FC236}">
              <a16:creationId xmlns:a16="http://schemas.microsoft.com/office/drawing/2014/main" id="{16CDF44E-BC3B-4B27-9622-F6E1DACD3C6A}"/>
            </a:ext>
          </a:extLst>
        </xdr:cNvPr>
        <xdr:cNvSpPr>
          <a:spLocks noChangeShapeType="1"/>
        </xdr:cNvSpPr>
      </xdr:nvSpPr>
      <xdr:spPr bwMode="auto">
        <a:xfrm>
          <a:off x="342900" y="40005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24</xdr:row>
      <xdr:rowOff>104775</xdr:rowOff>
    </xdr:from>
    <xdr:to>
      <xdr:col>1</xdr:col>
      <xdr:colOff>476250</xdr:colOff>
      <xdr:row>24</xdr:row>
      <xdr:rowOff>104775</xdr:rowOff>
    </xdr:to>
    <xdr:sp macro="" textlink="">
      <xdr:nvSpPr>
        <xdr:cNvPr id="20604" name="Line 20">
          <a:extLst>
            <a:ext uri="{FF2B5EF4-FFF2-40B4-BE49-F238E27FC236}">
              <a16:creationId xmlns:a16="http://schemas.microsoft.com/office/drawing/2014/main" id="{6BF66031-73E4-409B-8141-EDC5FEEE1BEB}"/>
            </a:ext>
          </a:extLst>
        </xdr:cNvPr>
        <xdr:cNvSpPr>
          <a:spLocks noChangeShapeType="1"/>
        </xdr:cNvSpPr>
      </xdr:nvSpPr>
      <xdr:spPr bwMode="auto">
        <a:xfrm>
          <a:off x="342900" y="41910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26</xdr:row>
      <xdr:rowOff>104775</xdr:rowOff>
    </xdr:from>
    <xdr:to>
      <xdr:col>1</xdr:col>
      <xdr:colOff>476250</xdr:colOff>
      <xdr:row>26</xdr:row>
      <xdr:rowOff>104775</xdr:rowOff>
    </xdr:to>
    <xdr:sp macro="" textlink="">
      <xdr:nvSpPr>
        <xdr:cNvPr id="20605" name="Line 21">
          <a:extLst>
            <a:ext uri="{FF2B5EF4-FFF2-40B4-BE49-F238E27FC236}">
              <a16:creationId xmlns:a16="http://schemas.microsoft.com/office/drawing/2014/main" id="{1383DC0D-28D6-4199-933D-AE076155914D}"/>
            </a:ext>
          </a:extLst>
        </xdr:cNvPr>
        <xdr:cNvSpPr>
          <a:spLocks noChangeShapeType="1"/>
        </xdr:cNvSpPr>
      </xdr:nvSpPr>
      <xdr:spPr bwMode="auto">
        <a:xfrm>
          <a:off x="342900" y="45720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28</xdr:row>
      <xdr:rowOff>104775</xdr:rowOff>
    </xdr:from>
    <xdr:to>
      <xdr:col>1</xdr:col>
      <xdr:colOff>476250</xdr:colOff>
      <xdr:row>28</xdr:row>
      <xdr:rowOff>104775</xdr:rowOff>
    </xdr:to>
    <xdr:sp macro="" textlink="">
      <xdr:nvSpPr>
        <xdr:cNvPr id="20606" name="Line 23">
          <a:extLst>
            <a:ext uri="{FF2B5EF4-FFF2-40B4-BE49-F238E27FC236}">
              <a16:creationId xmlns:a16="http://schemas.microsoft.com/office/drawing/2014/main" id="{93A3E366-3A17-41CD-BECF-871E58FD5A18}"/>
            </a:ext>
          </a:extLst>
        </xdr:cNvPr>
        <xdr:cNvSpPr>
          <a:spLocks noChangeShapeType="1"/>
        </xdr:cNvSpPr>
      </xdr:nvSpPr>
      <xdr:spPr bwMode="auto">
        <a:xfrm>
          <a:off x="342900" y="49530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30</xdr:row>
      <xdr:rowOff>104775</xdr:rowOff>
    </xdr:from>
    <xdr:to>
      <xdr:col>1</xdr:col>
      <xdr:colOff>476250</xdr:colOff>
      <xdr:row>30</xdr:row>
      <xdr:rowOff>104775</xdr:rowOff>
    </xdr:to>
    <xdr:sp macro="" textlink="">
      <xdr:nvSpPr>
        <xdr:cNvPr id="20607" name="Line 24">
          <a:extLst>
            <a:ext uri="{FF2B5EF4-FFF2-40B4-BE49-F238E27FC236}">
              <a16:creationId xmlns:a16="http://schemas.microsoft.com/office/drawing/2014/main" id="{E7553647-AF35-4730-A63C-4AED2BA746CF}"/>
            </a:ext>
          </a:extLst>
        </xdr:cNvPr>
        <xdr:cNvSpPr>
          <a:spLocks noChangeShapeType="1"/>
        </xdr:cNvSpPr>
      </xdr:nvSpPr>
      <xdr:spPr bwMode="auto">
        <a:xfrm>
          <a:off x="342900" y="53340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31</xdr:row>
      <xdr:rowOff>104775</xdr:rowOff>
    </xdr:from>
    <xdr:to>
      <xdr:col>1</xdr:col>
      <xdr:colOff>466725</xdr:colOff>
      <xdr:row>31</xdr:row>
      <xdr:rowOff>104775</xdr:rowOff>
    </xdr:to>
    <xdr:sp macro="" textlink="">
      <xdr:nvSpPr>
        <xdr:cNvPr id="20608" name="Line 25">
          <a:extLst>
            <a:ext uri="{FF2B5EF4-FFF2-40B4-BE49-F238E27FC236}">
              <a16:creationId xmlns:a16="http://schemas.microsoft.com/office/drawing/2014/main" id="{BF6009D6-60BC-4191-910C-94F271E28617}"/>
            </a:ext>
          </a:extLst>
        </xdr:cNvPr>
        <xdr:cNvSpPr>
          <a:spLocks noChangeShapeType="1"/>
        </xdr:cNvSpPr>
      </xdr:nvSpPr>
      <xdr:spPr bwMode="auto">
        <a:xfrm>
          <a:off x="342900" y="5524500"/>
          <a:ext cx="361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18</xdr:row>
      <xdr:rowOff>85725</xdr:rowOff>
    </xdr:from>
    <xdr:to>
      <xdr:col>1</xdr:col>
      <xdr:colOff>485775</xdr:colOff>
      <xdr:row>18</xdr:row>
      <xdr:rowOff>85725</xdr:rowOff>
    </xdr:to>
    <xdr:sp macro="" textlink="">
      <xdr:nvSpPr>
        <xdr:cNvPr id="20609" name="Line 26">
          <a:extLst>
            <a:ext uri="{FF2B5EF4-FFF2-40B4-BE49-F238E27FC236}">
              <a16:creationId xmlns:a16="http://schemas.microsoft.com/office/drawing/2014/main" id="{D6544926-D11C-4FF9-893B-7C3F6C6FD9E1}"/>
            </a:ext>
          </a:extLst>
        </xdr:cNvPr>
        <xdr:cNvSpPr>
          <a:spLocks noChangeShapeType="1"/>
        </xdr:cNvSpPr>
      </xdr:nvSpPr>
      <xdr:spPr bwMode="auto">
        <a:xfrm>
          <a:off x="352425" y="302895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27</xdr:row>
      <xdr:rowOff>104775</xdr:rowOff>
    </xdr:from>
    <xdr:to>
      <xdr:col>1</xdr:col>
      <xdr:colOff>476250</xdr:colOff>
      <xdr:row>27</xdr:row>
      <xdr:rowOff>104775</xdr:rowOff>
    </xdr:to>
    <xdr:sp macro="" textlink="">
      <xdr:nvSpPr>
        <xdr:cNvPr id="20611" name="Line 32">
          <a:extLst>
            <a:ext uri="{FF2B5EF4-FFF2-40B4-BE49-F238E27FC236}">
              <a16:creationId xmlns:a16="http://schemas.microsoft.com/office/drawing/2014/main" id="{E9BCE883-9ACC-4A90-AA49-8EF06ACB70A6}"/>
            </a:ext>
          </a:extLst>
        </xdr:cNvPr>
        <xdr:cNvSpPr>
          <a:spLocks noChangeShapeType="1"/>
        </xdr:cNvSpPr>
      </xdr:nvSpPr>
      <xdr:spPr bwMode="auto">
        <a:xfrm>
          <a:off x="342900" y="47625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29</xdr:row>
      <xdr:rowOff>104775</xdr:rowOff>
    </xdr:from>
    <xdr:to>
      <xdr:col>1</xdr:col>
      <xdr:colOff>476250</xdr:colOff>
      <xdr:row>29</xdr:row>
      <xdr:rowOff>104775</xdr:rowOff>
    </xdr:to>
    <xdr:sp macro="" textlink="">
      <xdr:nvSpPr>
        <xdr:cNvPr id="20612" name="Line 34">
          <a:extLst>
            <a:ext uri="{FF2B5EF4-FFF2-40B4-BE49-F238E27FC236}">
              <a16:creationId xmlns:a16="http://schemas.microsoft.com/office/drawing/2014/main" id="{1C62A9A2-0CA7-44C2-8D1B-56C1E62F8AC8}"/>
            </a:ext>
          </a:extLst>
        </xdr:cNvPr>
        <xdr:cNvSpPr>
          <a:spLocks noChangeShapeType="1"/>
        </xdr:cNvSpPr>
      </xdr:nvSpPr>
      <xdr:spPr bwMode="auto">
        <a:xfrm>
          <a:off x="342900" y="514350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104775</xdr:colOff>
      <xdr:row>25</xdr:row>
      <xdr:rowOff>47625</xdr:rowOff>
    </xdr:from>
    <xdr:to>
      <xdr:col>1</xdr:col>
      <xdr:colOff>504825</xdr:colOff>
      <xdr:row>25</xdr:row>
      <xdr:rowOff>161925</xdr:rowOff>
    </xdr:to>
    <xdr:pic>
      <xdr:nvPicPr>
        <xdr:cNvPr id="20613" name="Picture 38">
          <a:extLst>
            <a:ext uri="{FF2B5EF4-FFF2-40B4-BE49-F238E27FC236}">
              <a16:creationId xmlns:a16="http://schemas.microsoft.com/office/drawing/2014/main" id="{5E9D41CA-ECA7-4B4F-A4DC-CE80692F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4324350"/>
          <a:ext cx="4000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95250</xdr:colOff>
      <xdr:row>34</xdr:row>
      <xdr:rowOff>85725</xdr:rowOff>
    </xdr:from>
    <xdr:to>
      <xdr:col>1</xdr:col>
      <xdr:colOff>457200</xdr:colOff>
      <xdr:row>34</xdr:row>
      <xdr:rowOff>85725</xdr:rowOff>
    </xdr:to>
    <xdr:sp macro="" textlink="">
      <xdr:nvSpPr>
        <xdr:cNvPr id="20614" name="Line 25">
          <a:extLst>
            <a:ext uri="{FF2B5EF4-FFF2-40B4-BE49-F238E27FC236}">
              <a16:creationId xmlns:a16="http://schemas.microsoft.com/office/drawing/2014/main" id="{6F223076-BF2A-4941-B2DC-23ADF8C7F29E}"/>
            </a:ext>
          </a:extLst>
        </xdr:cNvPr>
        <xdr:cNvSpPr>
          <a:spLocks noChangeShapeType="1"/>
        </xdr:cNvSpPr>
      </xdr:nvSpPr>
      <xdr:spPr bwMode="auto">
        <a:xfrm>
          <a:off x="333375" y="6076950"/>
          <a:ext cx="361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95250</xdr:colOff>
      <xdr:row>32</xdr:row>
      <xdr:rowOff>95250</xdr:rowOff>
    </xdr:from>
    <xdr:to>
      <xdr:col>1</xdr:col>
      <xdr:colOff>457200</xdr:colOff>
      <xdr:row>32</xdr:row>
      <xdr:rowOff>95250</xdr:rowOff>
    </xdr:to>
    <xdr:sp macro="" textlink="">
      <xdr:nvSpPr>
        <xdr:cNvPr id="20615" name="Line 25">
          <a:extLst>
            <a:ext uri="{FF2B5EF4-FFF2-40B4-BE49-F238E27FC236}">
              <a16:creationId xmlns:a16="http://schemas.microsoft.com/office/drawing/2014/main" id="{CF8B2B3A-2D7C-407C-86AC-61562400A35F}"/>
            </a:ext>
          </a:extLst>
        </xdr:cNvPr>
        <xdr:cNvSpPr>
          <a:spLocks noChangeShapeType="1"/>
        </xdr:cNvSpPr>
      </xdr:nvSpPr>
      <xdr:spPr bwMode="auto">
        <a:xfrm>
          <a:off x="333375" y="5705475"/>
          <a:ext cx="361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33</xdr:row>
      <xdr:rowOff>95250</xdr:rowOff>
    </xdr:from>
    <xdr:to>
      <xdr:col>1</xdr:col>
      <xdr:colOff>447675</xdr:colOff>
      <xdr:row>33</xdr:row>
      <xdr:rowOff>95250</xdr:rowOff>
    </xdr:to>
    <xdr:sp macro="" textlink="">
      <xdr:nvSpPr>
        <xdr:cNvPr id="24" name="Line 25">
          <a:extLst>
            <a:ext uri="{FF2B5EF4-FFF2-40B4-BE49-F238E27FC236}">
              <a16:creationId xmlns:a16="http://schemas.microsoft.com/office/drawing/2014/main" id="{EDFD82AC-C68B-4AF1-94CD-DD276968BA80}"/>
            </a:ext>
          </a:extLst>
        </xdr:cNvPr>
        <xdr:cNvSpPr>
          <a:spLocks noChangeShapeType="1"/>
        </xdr:cNvSpPr>
      </xdr:nvSpPr>
      <xdr:spPr bwMode="auto">
        <a:xfrm>
          <a:off x="323850" y="5895975"/>
          <a:ext cx="361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277460</xdr:colOff>
      <xdr:row>4</xdr:row>
      <xdr:rowOff>137161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487A14C-1E3B-4A26-A470-7607F90B1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39582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3</xdr:row>
      <xdr:rowOff>180975</xdr:rowOff>
    </xdr:from>
    <xdr:to>
      <xdr:col>4</xdr:col>
      <xdr:colOff>657225</xdr:colOff>
      <xdr:row>3</xdr:row>
      <xdr:rowOff>180975</xdr:rowOff>
    </xdr:to>
    <xdr:sp macro="" textlink="">
      <xdr:nvSpPr>
        <xdr:cNvPr id="19577" name="Line 2">
          <a:extLst>
            <a:ext uri="{FF2B5EF4-FFF2-40B4-BE49-F238E27FC236}">
              <a16:creationId xmlns:a16="http://schemas.microsoft.com/office/drawing/2014/main" id="{AB904653-E4D0-4505-89EA-7DF2703F16CB}"/>
            </a:ext>
          </a:extLst>
        </xdr:cNvPr>
        <xdr:cNvSpPr>
          <a:spLocks noChangeShapeType="1"/>
        </xdr:cNvSpPr>
      </xdr:nvSpPr>
      <xdr:spPr bwMode="auto">
        <a:xfrm flipH="1" flipV="1">
          <a:off x="7191375" y="1209675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18</xdr:row>
      <xdr:rowOff>57150</xdr:rowOff>
    </xdr:from>
    <xdr:to>
      <xdr:col>4</xdr:col>
      <xdr:colOff>695325</xdr:colOff>
      <xdr:row>18</xdr:row>
      <xdr:rowOff>57150</xdr:rowOff>
    </xdr:to>
    <xdr:sp macro="" textlink="">
      <xdr:nvSpPr>
        <xdr:cNvPr id="19578" name="Line 6">
          <a:extLst>
            <a:ext uri="{FF2B5EF4-FFF2-40B4-BE49-F238E27FC236}">
              <a16:creationId xmlns:a16="http://schemas.microsoft.com/office/drawing/2014/main" id="{CDD72FA7-E34B-46EC-9BD2-7DEF1474B154}"/>
            </a:ext>
          </a:extLst>
        </xdr:cNvPr>
        <xdr:cNvSpPr>
          <a:spLocks noChangeShapeType="1"/>
        </xdr:cNvSpPr>
      </xdr:nvSpPr>
      <xdr:spPr bwMode="auto">
        <a:xfrm flipH="1" flipV="1">
          <a:off x="7772400" y="4581525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</xdr:colOff>
      <xdr:row>20</xdr:row>
      <xdr:rowOff>85725</xdr:rowOff>
    </xdr:from>
    <xdr:to>
      <xdr:col>4</xdr:col>
      <xdr:colOff>695325</xdr:colOff>
      <xdr:row>20</xdr:row>
      <xdr:rowOff>85725</xdr:rowOff>
    </xdr:to>
    <xdr:sp macro="" textlink="">
      <xdr:nvSpPr>
        <xdr:cNvPr id="19579" name="Line 10">
          <a:extLst>
            <a:ext uri="{FF2B5EF4-FFF2-40B4-BE49-F238E27FC236}">
              <a16:creationId xmlns:a16="http://schemas.microsoft.com/office/drawing/2014/main" id="{B39BEED0-6297-486C-A374-DA530CEEA7D2}"/>
            </a:ext>
          </a:extLst>
        </xdr:cNvPr>
        <xdr:cNvSpPr>
          <a:spLocks noChangeShapeType="1"/>
        </xdr:cNvSpPr>
      </xdr:nvSpPr>
      <xdr:spPr bwMode="auto">
        <a:xfrm flipH="1" flipV="1">
          <a:off x="7134225" y="5124450"/>
          <a:ext cx="64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752475</xdr:colOff>
      <xdr:row>18</xdr:row>
      <xdr:rowOff>95250</xdr:rowOff>
    </xdr:from>
    <xdr:to>
      <xdr:col>4</xdr:col>
      <xdr:colOff>752475</xdr:colOff>
      <xdr:row>20</xdr:row>
      <xdr:rowOff>76200</xdr:rowOff>
    </xdr:to>
    <xdr:sp macro="" textlink="">
      <xdr:nvSpPr>
        <xdr:cNvPr id="19580" name="Line 11">
          <a:extLst>
            <a:ext uri="{FF2B5EF4-FFF2-40B4-BE49-F238E27FC236}">
              <a16:creationId xmlns:a16="http://schemas.microsoft.com/office/drawing/2014/main" id="{FB86D00A-DD5E-4137-B4AE-80C547A886B9}"/>
            </a:ext>
          </a:extLst>
        </xdr:cNvPr>
        <xdr:cNvSpPr>
          <a:spLocks noChangeShapeType="1"/>
        </xdr:cNvSpPr>
      </xdr:nvSpPr>
      <xdr:spPr bwMode="auto">
        <a:xfrm>
          <a:off x="7781925" y="4657725"/>
          <a:ext cx="0" cy="457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255</xdr:col>
      <xdr:colOff>0</xdr:colOff>
      <xdr:row>11</xdr:row>
      <xdr:rowOff>0</xdr:rowOff>
    </xdr:from>
    <xdr:to>
      <xdr:col>255</xdr:col>
      <xdr:colOff>0</xdr:colOff>
      <xdr:row>11</xdr:row>
      <xdr:rowOff>0</xdr:rowOff>
    </xdr:to>
    <xdr:sp macro="" textlink="">
      <xdr:nvSpPr>
        <xdr:cNvPr id="19582" name="Line 17">
          <a:extLst>
            <a:ext uri="{FF2B5EF4-FFF2-40B4-BE49-F238E27FC236}">
              <a16:creationId xmlns:a16="http://schemas.microsoft.com/office/drawing/2014/main" id="{FAEF2223-02E7-41D9-9F55-FA19C8AB3F2C}"/>
            </a:ext>
          </a:extLst>
        </xdr:cNvPr>
        <xdr:cNvSpPr>
          <a:spLocks noChangeShapeType="1"/>
        </xdr:cNvSpPr>
      </xdr:nvSpPr>
      <xdr:spPr bwMode="auto">
        <a:xfrm flipH="1">
          <a:off x="12296775" y="290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333375</xdr:colOff>
      <xdr:row>8</xdr:row>
      <xdr:rowOff>95250</xdr:rowOff>
    </xdr:from>
    <xdr:to>
      <xdr:col>4</xdr:col>
      <xdr:colOff>628650</xdr:colOff>
      <xdr:row>8</xdr:row>
      <xdr:rowOff>104775</xdr:rowOff>
    </xdr:to>
    <xdr:sp macro="" textlink="">
      <xdr:nvSpPr>
        <xdr:cNvPr id="19583" name="Line 19">
          <a:extLst>
            <a:ext uri="{FF2B5EF4-FFF2-40B4-BE49-F238E27FC236}">
              <a16:creationId xmlns:a16="http://schemas.microsoft.com/office/drawing/2014/main" id="{15145CD4-450A-4629-BC66-0067D0FF1E26}"/>
            </a:ext>
          </a:extLst>
        </xdr:cNvPr>
        <xdr:cNvSpPr>
          <a:spLocks noChangeShapeType="1"/>
        </xdr:cNvSpPr>
      </xdr:nvSpPr>
      <xdr:spPr bwMode="auto">
        <a:xfrm flipH="1">
          <a:off x="7419975" y="2295525"/>
          <a:ext cx="2952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323850</xdr:colOff>
      <xdr:row>9</xdr:row>
      <xdr:rowOff>85725</xdr:rowOff>
    </xdr:from>
    <xdr:to>
      <xdr:col>4</xdr:col>
      <xdr:colOff>600075</xdr:colOff>
      <xdr:row>9</xdr:row>
      <xdr:rowOff>95250</xdr:rowOff>
    </xdr:to>
    <xdr:sp macro="" textlink="">
      <xdr:nvSpPr>
        <xdr:cNvPr id="19584" name="Line 20">
          <a:extLst>
            <a:ext uri="{FF2B5EF4-FFF2-40B4-BE49-F238E27FC236}">
              <a16:creationId xmlns:a16="http://schemas.microsoft.com/office/drawing/2014/main" id="{9F32E5DC-CFCD-4300-9242-C0C57D11A3BF}"/>
            </a:ext>
          </a:extLst>
        </xdr:cNvPr>
        <xdr:cNvSpPr>
          <a:spLocks noChangeShapeType="1"/>
        </xdr:cNvSpPr>
      </xdr:nvSpPr>
      <xdr:spPr bwMode="auto">
        <a:xfrm flipH="1" flipV="1">
          <a:off x="7410450" y="2505075"/>
          <a:ext cx="2762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1857375</xdr:colOff>
      <xdr:row>34</xdr:row>
      <xdr:rowOff>9525</xdr:rowOff>
    </xdr:from>
    <xdr:to>
      <xdr:col>0</xdr:col>
      <xdr:colOff>2628900</xdr:colOff>
      <xdr:row>37</xdr:row>
      <xdr:rowOff>95249</xdr:rowOff>
    </xdr:to>
    <xdr:pic>
      <xdr:nvPicPr>
        <xdr:cNvPr id="19585" name="Picture 1">
          <a:extLst>
            <a:ext uri="{FF2B5EF4-FFF2-40B4-BE49-F238E27FC236}">
              <a16:creationId xmlns:a16="http://schemas.microsoft.com/office/drawing/2014/main" id="{E0BC7CF8-AC93-4B5A-B5FB-B24024DA9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8058150"/>
          <a:ext cx="7715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4</xdr:row>
      <xdr:rowOff>161925</xdr:rowOff>
    </xdr:from>
    <xdr:to>
      <xdr:col>4</xdr:col>
      <xdr:colOff>657225</xdr:colOff>
      <xdr:row>4</xdr:row>
      <xdr:rowOff>171450</xdr:rowOff>
    </xdr:to>
    <xdr:sp macro="" textlink="">
      <xdr:nvSpPr>
        <xdr:cNvPr id="19586" name="Line 2">
          <a:extLst>
            <a:ext uri="{FF2B5EF4-FFF2-40B4-BE49-F238E27FC236}">
              <a16:creationId xmlns:a16="http://schemas.microsoft.com/office/drawing/2014/main" id="{99FB8C9C-24F3-422A-B233-08FD4B19163A}"/>
            </a:ext>
          </a:extLst>
        </xdr:cNvPr>
        <xdr:cNvSpPr>
          <a:spLocks noChangeShapeType="1"/>
        </xdr:cNvSpPr>
      </xdr:nvSpPr>
      <xdr:spPr bwMode="auto">
        <a:xfrm flipH="1" flipV="1">
          <a:off x="7191375" y="1438275"/>
          <a:ext cx="5524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95250</xdr:colOff>
      <xdr:row>2</xdr:row>
      <xdr:rowOff>142875</xdr:rowOff>
    </xdr:from>
    <xdr:to>
      <xdr:col>4</xdr:col>
      <xdr:colOff>647700</xdr:colOff>
      <xdr:row>2</xdr:row>
      <xdr:rowOff>142875</xdr:rowOff>
    </xdr:to>
    <xdr:sp macro="" textlink="">
      <xdr:nvSpPr>
        <xdr:cNvPr id="19587" name="Line 2">
          <a:extLst>
            <a:ext uri="{FF2B5EF4-FFF2-40B4-BE49-F238E27FC236}">
              <a16:creationId xmlns:a16="http://schemas.microsoft.com/office/drawing/2014/main" id="{C80AB279-99BA-4DED-B7BA-49EE718C6EEF}"/>
            </a:ext>
          </a:extLst>
        </xdr:cNvPr>
        <xdr:cNvSpPr>
          <a:spLocks noChangeShapeType="1"/>
        </xdr:cNvSpPr>
      </xdr:nvSpPr>
      <xdr:spPr bwMode="auto">
        <a:xfrm flipH="1" flipV="1">
          <a:off x="7181850" y="876300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619125</xdr:colOff>
      <xdr:row>32</xdr:row>
      <xdr:rowOff>38100</xdr:rowOff>
    </xdr:from>
    <xdr:to>
      <xdr:col>6</xdr:col>
      <xdr:colOff>1924050</xdr:colOff>
      <xdr:row>36</xdr:row>
      <xdr:rowOff>0</xdr:rowOff>
    </xdr:to>
    <xdr:pic>
      <xdr:nvPicPr>
        <xdr:cNvPr id="19588" name="image8.jpeg">
          <a:extLst>
            <a:ext uri="{FF2B5EF4-FFF2-40B4-BE49-F238E27FC236}">
              <a16:creationId xmlns:a16="http://schemas.microsoft.com/office/drawing/2014/main" id="{9A17A6CC-28D1-405E-BAF0-F09725CA7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4175" y="7686675"/>
          <a:ext cx="13049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507206</xdr:colOff>
      <xdr:row>18</xdr:row>
      <xdr:rowOff>30956</xdr:rowOff>
    </xdr:from>
    <xdr:to>
      <xdr:col>6</xdr:col>
      <xdr:colOff>2076926</xdr:colOff>
      <xdr:row>22</xdr:row>
      <xdr:rowOff>209074</xdr:rowOff>
    </xdr:to>
    <xdr:pic>
      <xdr:nvPicPr>
        <xdr:cNvPr id="19589" name="image7.png">
          <a:extLst>
            <a:ext uri="{FF2B5EF4-FFF2-40B4-BE49-F238E27FC236}">
              <a16:creationId xmlns:a16="http://schemas.microsoft.com/office/drawing/2014/main" id="{FAB20413-5714-4486-8CA8-B617925E7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5681" y="4555331"/>
          <a:ext cx="1556385" cy="1096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476251</xdr:colOff>
      <xdr:row>23</xdr:row>
      <xdr:rowOff>183356</xdr:rowOff>
    </xdr:from>
    <xdr:to>
      <xdr:col>6</xdr:col>
      <xdr:colOff>1977391</xdr:colOff>
      <xdr:row>29</xdr:row>
      <xdr:rowOff>36671</xdr:rowOff>
    </xdr:to>
    <xdr:pic>
      <xdr:nvPicPr>
        <xdr:cNvPr id="19591" name="Picture 22">
          <a:extLst>
            <a:ext uri="{FF2B5EF4-FFF2-40B4-BE49-F238E27FC236}">
              <a16:creationId xmlns:a16="http://schemas.microsoft.com/office/drawing/2014/main" id="{BD9284F7-363E-4477-B649-8BAD32039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4726" y="5841206"/>
          <a:ext cx="1501140" cy="1167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323850</xdr:colOff>
      <xdr:row>9</xdr:row>
      <xdr:rowOff>85725</xdr:rowOff>
    </xdr:from>
    <xdr:to>
      <xdr:col>4</xdr:col>
      <xdr:colOff>628650</xdr:colOff>
      <xdr:row>9</xdr:row>
      <xdr:rowOff>95250</xdr:rowOff>
    </xdr:to>
    <xdr:sp macro="" textlink="">
      <xdr:nvSpPr>
        <xdr:cNvPr id="19592" name="Line 19">
          <a:extLst>
            <a:ext uri="{FF2B5EF4-FFF2-40B4-BE49-F238E27FC236}">
              <a16:creationId xmlns:a16="http://schemas.microsoft.com/office/drawing/2014/main" id="{E604ABCE-00E6-45A5-90F9-A1BC93A517CB}"/>
            </a:ext>
          </a:extLst>
        </xdr:cNvPr>
        <xdr:cNvSpPr>
          <a:spLocks noChangeShapeType="1"/>
        </xdr:cNvSpPr>
      </xdr:nvSpPr>
      <xdr:spPr bwMode="auto">
        <a:xfrm flipH="1">
          <a:off x="7410450" y="2505075"/>
          <a:ext cx="3048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478632</xdr:colOff>
      <xdr:row>2</xdr:row>
      <xdr:rowOff>38100</xdr:rowOff>
    </xdr:from>
    <xdr:to>
      <xdr:col>6</xdr:col>
      <xdr:colOff>1983105</xdr:colOff>
      <xdr:row>8</xdr:row>
      <xdr:rowOff>95725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95392A-A4E6-414C-9C2C-53AE185E1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137107" y="771525"/>
          <a:ext cx="1504473" cy="1501615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447675</xdr:colOff>
      <xdr:row>9</xdr:row>
      <xdr:rowOff>28575</xdr:rowOff>
    </xdr:from>
    <xdr:to>
      <xdr:col>6</xdr:col>
      <xdr:colOff>1996440</xdr:colOff>
      <xdr:row>15</xdr:row>
      <xdr:rowOff>171450</xdr:rowOff>
    </xdr:to>
    <xdr:pic>
      <xdr:nvPicPr>
        <xdr:cNvPr id="26" name="Picture 25" descr="Logo, company name&#10;&#10;Description automatically generated">
          <a:extLst>
            <a:ext uri="{FF2B5EF4-FFF2-40B4-BE49-F238E27FC236}">
              <a16:creationId xmlns:a16="http://schemas.microsoft.com/office/drawing/2014/main" id="{5C6D916D-4234-4716-80E2-19A0566DF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6150" y="2438400"/>
          <a:ext cx="1552575" cy="15525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152401</xdr:rowOff>
    </xdr:from>
    <xdr:to>
      <xdr:col>0</xdr:col>
      <xdr:colOff>3482684</xdr:colOff>
      <xdr:row>4</xdr:row>
      <xdr:rowOff>60959</xdr:rowOff>
    </xdr:to>
    <xdr:pic>
      <xdr:nvPicPr>
        <xdr:cNvPr id="28" name="Picture 27" descr="Logo&#10;&#10;Description automatically generated">
          <a:extLst>
            <a:ext uri="{FF2B5EF4-FFF2-40B4-BE49-F238E27FC236}">
              <a16:creationId xmlns:a16="http://schemas.microsoft.com/office/drawing/2014/main" id="{05D525C3-7D68-4588-9AC1-2840E2ACB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1"/>
          <a:ext cx="3475064" cy="11715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718494</xdr:colOff>
      <xdr:row>12</xdr:row>
      <xdr:rowOff>0</xdr:rowOff>
    </xdr:from>
    <xdr:to>
      <xdr:col>10</xdr:col>
      <xdr:colOff>169313</xdr:colOff>
      <xdr:row>25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D70C5B-2B5E-47F4-BDE8-4B98C88B6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07739" y="2362200"/>
          <a:ext cx="1456784" cy="1809750"/>
        </a:xfrm>
        <a:prstGeom prst="rect">
          <a:avLst/>
        </a:prstGeom>
      </xdr:spPr>
    </xdr:pic>
    <xdr:clientData/>
  </xdr:twoCellAnchor>
  <xdr:twoCellAnchor editAs="oneCell">
    <xdr:from>
      <xdr:col>8</xdr:col>
      <xdr:colOff>882016</xdr:colOff>
      <xdr:row>34</xdr:row>
      <xdr:rowOff>170617</xdr:rowOff>
    </xdr:from>
    <xdr:to>
      <xdr:col>10</xdr:col>
      <xdr:colOff>304800</xdr:colOff>
      <xdr:row>43</xdr:row>
      <xdr:rowOff>18880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6D44D6-61F1-427F-A6AD-E7FE4E13E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75071" y="5698927"/>
          <a:ext cx="1430654" cy="1176048"/>
        </a:xfrm>
        <a:prstGeom prst="rect">
          <a:avLst/>
        </a:prstGeom>
      </xdr:spPr>
    </xdr:pic>
    <xdr:clientData/>
  </xdr:twoCellAnchor>
  <xdr:twoCellAnchor editAs="oneCell">
    <xdr:from>
      <xdr:col>8</xdr:col>
      <xdr:colOff>929640</xdr:colOff>
      <xdr:row>26</xdr:row>
      <xdr:rowOff>60960</xdr:rowOff>
    </xdr:from>
    <xdr:to>
      <xdr:col>10</xdr:col>
      <xdr:colOff>190500</xdr:colOff>
      <xdr:row>34</xdr:row>
      <xdr:rowOff>93345</xdr:rowOff>
    </xdr:to>
    <xdr:pic>
      <xdr:nvPicPr>
        <xdr:cNvPr id="4" name="Picture 3" descr="Logo, company name&#10;&#10;Description automatically generated">
          <a:extLst>
            <a:ext uri="{FF2B5EF4-FFF2-40B4-BE49-F238E27FC236}">
              <a16:creationId xmlns:a16="http://schemas.microsoft.com/office/drawing/2014/main" id="{13337ED4-B14E-42A0-85CC-E96443676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81500"/>
          <a:ext cx="1266825" cy="1247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1504950</xdr:colOff>
      <xdr:row>2</xdr:row>
      <xdr:rowOff>22086</xdr:rowOff>
    </xdr:to>
    <xdr:pic>
      <xdr:nvPicPr>
        <xdr:cNvPr id="5" name="Picture 4" descr="Logo&#10;&#10;Description automatically generated">
          <a:extLst>
            <a:ext uri="{FF2B5EF4-FFF2-40B4-BE49-F238E27FC236}">
              <a16:creationId xmlns:a16="http://schemas.microsoft.com/office/drawing/2014/main" id="{FE04FD61-A653-4104-936E-44BE5DBF7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0" cy="7174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718494</xdr:colOff>
      <xdr:row>12</xdr:row>
      <xdr:rowOff>0</xdr:rowOff>
    </xdr:from>
    <xdr:to>
      <xdr:col>10</xdr:col>
      <xdr:colOff>161693</xdr:colOff>
      <xdr:row>25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23E247-D0D3-4D31-A0F9-0B0C9CE77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05834" y="2377440"/>
          <a:ext cx="1454879" cy="1851660"/>
        </a:xfrm>
        <a:prstGeom prst="rect">
          <a:avLst/>
        </a:prstGeom>
      </xdr:spPr>
    </xdr:pic>
    <xdr:clientData/>
  </xdr:twoCellAnchor>
  <xdr:twoCellAnchor editAs="oneCell">
    <xdr:from>
      <xdr:col>8</xdr:col>
      <xdr:colOff>882016</xdr:colOff>
      <xdr:row>34</xdr:row>
      <xdr:rowOff>170617</xdr:rowOff>
    </xdr:from>
    <xdr:to>
      <xdr:col>10</xdr:col>
      <xdr:colOff>304800</xdr:colOff>
      <xdr:row>43</xdr:row>
      <xdr:rowOff>28405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38A38F-A4C2-4C8D-8562-279972BF1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69356" y="5786557"/>
          <a:ext cx="1434464" cy="1198908"/>
        </a:xfrm>
        <a:prstGeom prst="rect">
          <a:avLst/>
        </a:prstGeom>
      </xdr:spPr>
    </xdr:pic>
    <xdr:clientData/>
  </xdr:twoCellAnchor>
  <xdr:twoCellAnchor editAs="oneCell">
    <xdr:from>
      <xdr:col>8</xdr:col>
      <xdr:colOff>929640</xdr:colOff>
      <xdr:row>26</xdr:row>
      <xdr:rowOff>60960</xdr:rowOff>
    </xdr:from>
    <xdr:to>
      <xdr:col>10</xdr:col>
      <xdr:colOff>190500</xdr:colOff>
      <xdr:row>34</xdr:row>
      <xdr:rowOff>106680</xdr:rowOff>
    </xdr:to>
    <xdr:pic>
      <xdr:nvPicPr>
        <xdr:cNvPr id="5" name="Picture 4" descr="Logo, company name&#10;&#10;Description automatically generated">
          <a:extLst>
            <a:ext uri="{FF2B5EF4-FFF2-40B4-BE49-F238E27FC236}">
              <a16:creationId xmlns:a16="http://schemas.microsoft.com/office/drawing/2014/main" id="{7FB7311C-866C-4188-8B95-6BCF76327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6980" y="4450080"/>
          <a:ext cx="1272540" cy="127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1508760</xdr:colOff>
      <xdr:row>2</xdr:row>
      <xdr:rowOff>33516</xdr:rowOff>
    </xdr:to>
    <xdr:pic>
      <xdr:nvPicPr>
        <xdr:cNvPr id="6" name="Picture 5" descr="Logo&#10;&#10;Description automatically generated">
          <a:extLst>
            <a:ext uri="{FF2B5EF4-FFF2-40B4-BE49-F238E27FC236}">
              <a16:creationId xmlns:a16="http://schemas.microsoft.com/office/drawing/2014/main" id="{57715CC5-CF71-493C-A271-135DE92B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0" cy="719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718494</xdr:colOff>
      <xdr:row>12</xdr:row>
      <xdr:rowOff>0</xdr:rowOff>
    </xdr:from>
    <xdr:to>
      <xdr:col>10</xdr:col>
      <xdr:colOff>161693</xdr:colOff>
      <xdr:row>25</xdr:row>
      <xdr:rowOff>152092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992553-D2ED-43C4-A461-D9D14C10C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05834" y="2377440"/>
          <a:ext cx="1454879" cy="1988512"/>
        </a:xfrm>
        <a:prstGeom prst="rect">
          <a:avLst/>
        </a:prstGeom>
      </xdr:spPr>
    </xdr:pic>
    <xdr:clientData/>
  </xdr:twoCellAnchor>
  <xdr:twoCellAnchor editAs="oneCell">
    <xdr:from>
      <xdr:col>8</xdr:col>
      <xdr:colOff>790576</xdr:colOff>
      <xdr:row>34</xdr:row>
      <xdr:rowOff>117277</xdr:rowOff>
    </xdr:from>
    <xdr:to>
      <xdr:col>10</xdr:col>
      <xdr:colOff>414140</xdr:colOff>
      <xdr:row>43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2A5B41-AB7F-477F-99C8-BA7AC924D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7916" y="5733217"/>
          <a:ext cx="1635244" cy="13667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1417320</xdr:colOff>
      <xdr:row>2</xdr:row>
      <xdr:rowOff>2688</xdr:rowOff>
    </xdr:to>
    <xdr:pic>
      <xdr:nvPicPr>
        <xdr:cNvPr id="5" name="Picture 4" descr="Logo&#10;&#10;Description automatically generated">
          <a:extLst>
            <a:ext uri="{FF2B5EF4-FFF2-40B4-BE49-F238E27FC236}">
              <a16:creationId xmlns:a16="http://schemas.microsoft.com/office/drawing/2014/main" id="{187949DB-1ED5-4FAB-BCBA-A778AE891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42160" cy="6884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reshlyminced.co.za/" TargetMode="External"/><Relationship Id="rId13" Type="http://schemas.openxmlformats.org/officeDocument/2006/relationships/hyperlink" Target="http://www.play-schoolroom.co.za/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://www.gautax.co.za/" TargetMode="External"/><Relationship Id="rId7" Type="http://schemas.openxmlformats.org/officeDocument/2006/relationships/hyperlink" Target="http://www.tilecleaning.co.za/" TargetMode="External"/><Relationship Id="rId12" Type="http://schemas.openxmlformats.org/officeDocument/2006/relationships/hyperlink" Target="http://www.exedy.co.za/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http://www.gautax.co.za/" TargetMode="External"/><Relationship Id="rId16" Type="http://schemas.openxmlformats.org/officeDocument/2006/relationships/hyperlink" Target="http://www.wonderlandnurseryschoolsandton.com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://www.heliosdesign.co.za/" TargetMode="External"/><Relationship Id="rId11" Type="http://schemas.openxmlformats.org/officeDocument/2006/relationships/hyperlink" Target="http://www.batteryguys.co.za/" TargetMode="External"/><Relationship Id="rId5" Type="http://schemas.openxmlformats.org/officeDocument/2006/relationships/hyperlink" Target="http://www.batteryguys.co.za/" TargetMode="External"/><Relationship Id="rId15" Type="http://schemas.openxmlformats.org/officeDocument/2006/relationships/hyperlink" Target="http://www.garysgardens.co.za/" TargetMode="External"/><Relationship Id="rId10" Type="http://schemas.openxmlformats.org/officeDocument/2006/relationships/hyperlink" Target="http://www.nowadaysinteriors.co.za/" TargetMode="External"/><Relationship Id="rId4" Type="http://schemas.openxmlformats.org/officeDocument/2006/relationships/hyperlink" Target="http://www.phantomcomputers.co.za/" TargetMode="External"/><Relationship Id="rId9" Type="http://schemas.openxmlformats.org/officeDocument/2006/relationships/hyperlink" Target="http://www.consultiumarchitects.co.za/" TargetMode="External"/><Relationship Id="rId14" Type="http://schemas.openxmlformats.org/officeDocument/2006/relationships/hyperlink" Target="http://www.rokon.co.za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autax.co.za/" TargetMode="External"/><Relationship Id="rId2" Type="http://schemas.openxmlformats.org/officeDocument/2006/relationships/hyperlink" Target="http://www.gautax.co.za/" TargetMode="External"/><Relationship Id="rId1" Type="http://schemas.openxmlformats.org/officeDocument/2006/relationships/printerSettings" Target="../printerSettings/printerSettings3.bin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info@gautax.co.za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treasury.gov.za/documents/National%20Budget/2023/sars/Budget%202023%20Tax%20guid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treasury.gov.za/documents/national%20budget/2022/sars/Budget%202022%20Tax%20guid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sars.gov.za/AllDocs/Documents/Budget/Budget%202021/Budget%20Tax%20Guide%2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workbookViewId="0">
      <selection activeCell="G20" sqref="G20"/>
    </sheetView>
  </sheetViews>
  <sheetFormatPr defaultColWidth="0" defaultRowHeight="13.2" x14ac:dyDescent="0.25"/>
  <cols>
    <col min="1" max="1" width="3.5546875" customWidth="1"/>
    <col min="2" max="10" width="9.109375" customWidth="1"/>
    <col min="11" max="16384" width="9.109375" hidden="1"/>
  </cols>
  <sheetData>
    <row r="1" spans="1:12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x14ac:dyDescent="0.25">
      <c r="A3" s="6"/>
      <c r="B3" s="6"/>
      <c r="C3" s="6"/>
      <c r="D3" s="6"/>
      <c r="E3" s="6"/>
      <c r="F3" s="8" t="s">
        <v>21</v>
      </c>
      <c r="G3" s="8"/>
      <c r="H3" s="8"/>
      <c r="I3" s="9" t="s">
        <v>79</v>
      </c>
      <c r="J3" s="9"/>
    </row>
    <row r="4" spans="1:12" x14ac:dyDescent="0.25">
      <c r="A4" s="6"/>
      <c r="B4" s="6"/>
      <c r="C4" s="6"/>
      <c r="D4" s="6"/>
      <c r="E4" s="6"/>
      <c r="F4" s="8" t="s">
        <v>128</v>
      </c>
      <c r="G4" s="8"/>
      <c r="H4" s="141"/>
      <c r="I4" s="141"/>
      <c r="J4" s="141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x14ac:dyDescent="0.25">
      <c r="A7" s="6"/>
      <c r="B7" s="6"/>
      <c r="C7" s="6"/>
      <c r="D7" s="6"/>
      <c r="E7" s="6"/>
      <c r="F7" s="6"/>
      <c r="G7" s="6"/>
      <c r="H7" s="6"/>
      <c r="I7" s="6"/>
      <c r="J7" s="6"/>
    </row>
    <row r="8" spans="1:12" ht="12.75" customHeight="1" x14ac:dyDescent="0.25">
      <c r="A8" s="157" t="s">
        <v>114</v>
      </c>
      <c r="B8" s="157"/>
      <c r="C8" s="157"/>
      <c r="D8" s="157"/>
      <c r="E8" s="157"/>
      <c r="F8" s="157"/>
      <c r="G8" s="157"/>
      <c r="H8" s="157"/>
      <c r="I8" s="157"/>
      <c r="J8" s="157"/>
    </row>
    <row r="9" spans="1:12" ht="8.25" customHeight="1" x14ac:dyDescent="0.25">
      <c r="A9" s="157"/>
      <c r="B9" s="157"/>
      <c r="C9" s="157"/>
      <c r="D9" s="157"/>
      <c r="E9" s="157"/>
      <c r="F9" s="157"/>
      <c r="G9" s="157"/>
      <c r="H9" s="157"/>
      <c r="I9" s="157"/>
      <c r="J9" s="157"/>
    </row>
    <row r="10" spans="1:12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2" ht="3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2" ht="14.4" x14ac:dyDescent="0.3">
      <c r="A12" s="31"/>
      <c r="B12" s="31" t="s">
        <v>116</v>
      </c>
      <c r="C12" s="31"/>
      <c r="D12" s="31"/>
      <c r="E12" s="31"/>
      <c r="F12" s="31"/>
      <c r="G12" s="31"/>
      <c r="H12" s="31"/>
      <c r="I12" s="31"/>
      <c r="J12" s="31"/>
      <c r="K12" s="7"/>
      <c r="L12" s="7"/>
    </row>
    <row r="13" spans="1:12" ht="14.4" x14ac:dyDescent="0.3">
      <c r="A13" s="31"/>
      <c r="B13" s="31" t="s">
        <v>94</v>
      </c>
      <c r="C13" s="31"/>
      <c r="D13" s="31"/>
      <c r="E13" s="31"/>
      <c r="F13" s="31"/>
      <c r="G13" s="31"/>
      <c r="H13" s="31"/>
      <c r="I13" s="31"/>
      <c r="J13" s="31"/>
      <c r="K13" s="7"/>
      <c r="L13" s="7"/>
    </row>
    <row r="14" spans="1:12" ht="14.4" x14ac:dyDescent="0.3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7"/>
      <c r="L14" s="7"/>
    </row>
    <row r="15" spans="1:12" ht="14.4" x14ac:dyDescent="0.3">
      <c r="A15" s="31"/>
      <c r="B15" s="31" t="s">
        <v>115</v>
      </c>
      <c r="C15" s="31"/>
      <c r="D15" s="31"/>
      <c r="E15" s="31"/>
      <c r="F15" s="31"/>
      <c r="G15" s="31"/>
      <c r="H15" s="31"/>
      <c r="I15" s="31"/>
      <c r="J15" s="31"/>
      <c r="K15" s="7"/>
      <c r="L15" s="7"/>
    </row>
    <row r="16" spans="1:12" ht="14.4" x14ac:dyDescent="0.3">
      <c r="A16" s="31"/>
      <c r="B16" s="31" t="s">
        <v>117</v>
      </c>
      <c r="C16" s="31"/>
      <c r="D16" s="31"/>
      <c r="E16" s="31"/>
      <c r="F16" s="31"/>
      <c r="G16" s="31"/>
      <c r="H16" s="31"/>
      <c r="I16" s="31"/>
      <c r="J16" s="31"/>
      <c r="K16" s="7"/>
      <c r="L16" s="7"/>
    </row>
    <row r="17" spans="1:12" ht="14.4" x14ac:dyDescent="0.3">
      <c r="A17" s="31"/>
      <c r="B17" s="31"/>
      <c r="C17" s="31"/>
      <c r="D17" s="31"/>
      <c r="E17" s="31" t="s">
        <v>13</v>
      </c>
      <c r="F17" s="31"/>
      <c r="G17" s="31"/>
      <c r="H17" s="31"/>
      <c r="I17" s="31"/>
      <c r="J17" s="31"/>
      <c r="K17" s="7"/>
      <c r="L17" s="7"/>
    </row>
    <row r="18" spans="1:12" ht="14.4" x14ac:dyDescent="0.3">
      <c r="A18" s="31"/>
      <c r="B18" s="33" t="s">
        <v>15</v>
      </c>
      <c r="C18" s="31"/>
      <c r="D18" s="31"/>
      <c r="E18" s="31"/>
      <c r="F18" s="31"/>
      <c r="G18" s="31"/>
      <c r="H18" s="31"/>
      <c r="I18" s="31"/>
      <c r="J18" s="31"/>
      <c r="K18" s="7"/>
      <c r="L18" s="7"/>
    </row>
    <row r="19" spans="1:12" ht="14.4" x14ac:dyDescent="0.3">
      <c r="A19" s="31"/>
      <c r="B19" s="31"/>
      <c r="C19" s="31" t="s">
        <v>20</v>
      </c>
      <c r="D19" s="31"/>
      <c r="E19" s="31"/>
      <c r="F19" s="31"/>
      <c r="G19" s="31"/>
      <c r="H19" s="31"/>
      <c r="I19" s="31"/>
      <c r="J19" s="31"/>
      <c r="K19" s="7"/>
      <c r="L19" s="7"/>
    </row>
    <row r="20" spans="1:12" ht="14.4" x14ac:dyDescent="0.3">
      <c r="A20" s="31"/>
      <c r="B20" s="31"/>
      <c r="C20" s="31" t="s">
        <v>40</v>
      </c>
      <c r="D20" s="31"/>
      <c r="E20" s="31"/>
      <c r="F20" s="31"/>
      <c r="G20" s="31"/>
      <c r="H20" s="31"/>
      <c r="I20" s="31"/>
      <c r="J20" s="31"/>
      <c r="K20" s="7"/>
      <c r="L20" s="7"/>
    </row>
    <row r="21" spans="1:12" ht="14.4" x14ac:dyDescent="0.3">
      <c r="A21" s="31"/>
      <c r="B21" s="31"/>
      <c r="C21" s="31" t="s">
        <v>44</v>
      </c>
      <c r="D21" s="31"/>
      <c r="E21" s="31"/>
      <c r="F21" s="31"/>
      <c r="G21" s="31"/>
      <c r="H21" s="31"/>
      <c r="I21" s="31"/>
      <c r="J21" s="31"/>
      <c r="K21" s="7"/>
      <c r="L21" s="7"/>
    </row>
    <row r="22" spans="1:12" ht="14.4" x14ac:dyDescent="0.3">
      <c r="A22" s="31"/>
      <c r="B22" s="31"/>
      <c r="C22" s="31" t="s">
        <v>43</v>
      </c>
      <c r="D22" s="31"/>
      <c r="E22" s="31"/>
      <c r="F22" s="31"/>
      <c r="G22" s="31"/>
      <c r="H22" s="31"/>
      <c r="I22" s="31"/>
      <c r="J22" s="31"/>
      <c r="K22" s="7"/>
      <c r="L22" s="7"/>
    </row>
    <row r="23" spans="1:12" ht="14.4" x14ac:dyDescent="0.3">
      <c r="A23" s="31"/>
      <c r="B23" s="31"/>
      <c r="C23" s="31" t="s">
        <v>47</v>
      </c>
      <c r="D23" s="31"/>
      <c r="E23" s="31"/>
      <c r="F23" s="31"/>
      <c r="G23" s="31"/>
      <c r="H23" s="31"/>
      <c r="I23" s="31"/>
      <c r="J23" s="31"/>
      <c r="K23" s="7"/>
      <c r="L23" s="7"/>
    </row>
    <row r="24" spans="1:12" ht="14.4" x14ac:dyDescent="0.3">
      <c r="A24" s="31"/>
      <c r="B24" s="31"/>
      <c r="C24" s="31" t="s">
        <v>37</v>
      </c>
      <c r="D24" s="31"/>
      <c r="E24" s="31"/>
      <c r="F24" s="31"/>
      <c r="G24" s="31"/>
      <c r="H24" s="31"/>
      <c r="I24" s="31"/>
      <c r="J24" s="31"/>
      <c r="K24" s="7"/>
      <c r="L24" s="7"/>
    </row>
    <row r="25" spans="1:12" ht="14.4" x14ac:dyDescent="0.3">
      <c r="A25" s="31"/>
      <c r="B25" s="31"/>
      <c r="C25" s="31" t="s">
        <v>91</v>
      </c>
      <c r="D25" s="31"/>
      <c r="E25" s="31"/>
      <c r="F25" s="31"/>
      <c r="G25" s="31"/>
      <c r="H25" s="31"/>
      <c r="I25" s="31"/>
      <c r="J25" s="31"/>
      <c r="K25" s="7"/>
      <c r="L25" s="7"/>
    </row>
    <row r="26" spans="1:12" ht="14.4" x14ac:dyDescent="0.3">
      <c r="A26" s="31"/>
      <c r="B26" s="31"/>
      <c r="C26" s="31" t="s">
        <v>46</v>
      </c>
      <c r="D26" s="31"/>
      <c r="E26" s="31"/>
      <c r="F26" s="31"/>
      <c r="G26" s="31"/>
      <c r="H26" s="31"/>
      <c r="I26" s="31"/>
      <c r="J26" s="31"/>
      <c r="K26" s="7"/>
      <c r="L26" s="7"/>
    </row>
    <row r="27" spans="1:12" ht="14.4" x14ac:dyDescent="0.3">
      <c r="A27" s="31"/>
      <c r="B27" s="31"/>
      <c r="C27" s="31" t="s">
        <v>41</v>
      </c>
      <c r="D27" s="31"/>
      <c r="E27" s="31"/>
      <c r="F27" s="31"/>
      <c r="G27" s="31"/>
      <c r="H27" s="31"/>
      <c r="I27" s="31"/>
      <c r="J27" s="31"/>
      <c r="K27" s="7"/>
      <c r="L27" s="7"/>
    </row>
    <row r="28" spans="1:12" ht="14.4" x14ac:dyDescent="0.3">
      <c r="A28" s="31"/>
      <c r="B28" s="31"/>
      <c r="C28" s="31" t="s">
        <v>42</v>
      </c>
      <c r="D28" s="31"/>
      <c r="E28" s="31"/>
      <c r="F28" s="31"/>
      <c r="G28" s="31"/>
      <c r="H28" s="31"/>
      <c r="I28" s="31"/>
      <c r="J28" s="31"/>
      <c r="K28" s="7"/>
      <c r="L28" s="7"/>
    </row>
    <row r="29" spans="1:12" ht="14.4" x14ac:dyDescent="0.3">
      <c r="A29" s="31"/>
      <c r="B29" s="31"/>
      <c r="C29" s="31" t="s">
        <v>98</v>
      </c>
      <c r="D29" s="31"/>
      <c r="E29" s="31"/>
      <c r="F29" s="31"/>
      <c r="G29" s="31"/>
      <c r="H29" s="31"/>
      <c r="I29" s="31"/>
      <c r="J29" s="31"/>
      <c r="K29" s="7"/>
      <c r="L29" s="7"/>
    </row>
    <row r="30" spans="1:12" ht="14.4" x14ac:dyDescent="0.3">
      <c r="A30" s="31"/>
      <c r="B30" s="31"/>
      <c r="C30" s="31" t="s">
        <v>33</v>
      </c>
      <c r="D30" s="31"/>
      <c r="E30" s="31"/>
      <c r="F30" s="31"/>
      <c r="G30" s="31"/>
      <c r="H30" s="31"/>
      <c r="I30" s="31"/>
      <c r="J30" s="31"/>
      <c r="K30" s="7"/>
      <c r="L30" s="7"/>
    </row>
    <row r="31" spans="1:12" ht="14.4" x14ac:dyDescent="0.3">
      <c r="A31" s="31"/>
      <c r="B31" s="31"/>
      <c r="C31" s="31" t="s">
        <v>45</v>
      </c>
      <c r="D31" s="31"/>
      <c r="E31" s="31"/>
      <c r="F31" s="31"/>
      <c r="G31" s="31"/>
      <c r="H31" s="31"/>
      <c r="I31" s="31"/>
      <c r="J31" s="31"/>
      <c r="K31" s="7"/>
      <c r="L31" s="7"/>
    </row>
    <row r="32" spans="1:12" ht="14.4" x14ac:dyDescent="0.3">
      <c r="A32" s="31"/>
      <c r="B32" s="31"/>
      <c r="C32" s="31" t="s">
        <v>97</v>
      </c>
      <c r="D32" s="31"/>
      <c r="E32" s="31"/>
      <c r="F32" s="31"/>
      <c r="G32" s="31"/>
      <c r="H32" s="31"/>
      <c r="I32" s="31"/>
      <c r="J32" s="31"/>
      <c r="K32" s="7"/>
      <c r="L32" s="7"/>
    </row>
    <row r="33" spans="1:12" ht="14.4" x14ac:dyDescent="0.3">
      <c r="A33" s="31"/>
      <c r="B33" s="31"/>
      <c r="C33" s="31" t="s">
        <v>80</v>
      </c>
      <c r="D33" s="31"/>
      <c r="E33" s="31"/>
      <c r="F33" s="31"/>
      <c r="G33" s="31"/>
      <c r="H33" s="31"/>
      <c r="I33" s="31"/>
      <c r="J33" s="31"/>
      <c r="K33" s="7"/>
      <c r="L33" s="7"/>
    </row>
    <row r="34" spans="1:12" ht="14.4" x14ac:dyDescent="0.3">
      <c r="A34" s="31"/>
      <c r="B34" s="31"/>
      <c r="C34" s="31" t="s">
        <v>157</v>
      </c>
      <c r="D34" s="31"/>
      <c r="E34" s="31"/>
      <c r="F34" s="31"/>
      <c r="G34" s="31"/>
      <c r="H34" s="31"/>
      <c r="I34" s="31"/>
      <c r="J34" s="31"/>
      <c r="K34" s="7"/>
      <c r="L34" s="7"/>
    </row>
    <row r="35" spans="1:12" ht="14.4" x14ac:dyDescent="0.3">
      <c r="A35" s="31"/>
      <c r="B35" s="31"/>
      <c r="C35" s="31" t="s">
        <v>158</v>
      </c>
      <c r="D35" s="31"/>
      <c r="E35" s="31"/>
      <c r="F35" s="31"/>
      <c r="G35" s="31"/>
      <c r="H35" s="31"/>
      <c r="I35" s="31"/>
      <c r="J35" s="31"/>
      <c r="K35" s="7"/>
      <c r="L35" s="7"/>
    </row>
    <row r="36" spans="1:12" ht="14.4" x14ac:dyDescent="0.3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7"/>
      <c r="L36" s="7"/>
    </row>
    <row r="37" spans="1:12" ht="14.4" x14ac:dyDescent="0.3">
      <c r="A37" s="156" t="s">
        <v>39</v>
      </c>
      <c r="B37" s="156"/>
      <c r="C37" s="156"/>
      <c r="D37" s="156"/>
      <c r="E37" s="156"/>
      <c r="F37" s="156"/>
      <c r="G37" s="156"/>
      <c r="H37" s="156"/>
      <c r="I37" s="156"/>
      <c r="J37" s="156"/>
      <c r="K37" s="7"/>
      <c r="L37" s="7"/>
    </row>
    <row r="38" spans="1:12" ht="14.4" x14ac:dyDescent="0.3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7"/>
      <c r="L38" s="7"/>
    </row>
    <row r="39" spans="1:12" ht="14.4" x14ac:dyDescent="0.3">
      <c r="A39" s="31"/>
      <c r="B39" s="31" t="s">
        <v>48</v>
      </c>
      <c r="C39" s="31"/>
      <c r="D39" s="31"/>
      <c r="E39" s="31"/>
      <c r="F39" s="31"/>
      <c r="G39" s="31"/>
      <c r="H39" s="31"/>
      <c r="I39" s="31"/>
      <c r="J39" s="31"/>
      <c r="K39" s="7"/>
      <c r="L39" s="7"/>
    </row>
    <row r="40" spans="1:12" ht="14.4" x14ac:dyDescent="0.3">
      <c r="A40" s="31"/>
      <c r="B40" s="31" t="s">
        <v>127</v>
      </c>
      <c r="C40" s="31"/>
      <c r="D40" s="31"/>
      <c r="E40" s="31"/>
      <c r="F40" s="31"/>
      <c r="G40" s="31"/>
      <c r="H40" s="31"/>
      <c r="I40" s="31"/>
      <c r="J40" s="31"/>
      <c r="K40" s="7"/>
      <c r="L40" s="7"/>
    </row>
    <row r="41" spans="1:12" ht="14.4" x14ac:dyDescent="0.3">
      <c r="A41" s="31"/>
      <c r="B41" s="31" t="s">
        <v>23</v>
      </c>
      <c r="C41" s="31"/>
      <c r="D41" s="31"/>
      <c r="E41" s="31"/>
      <c r="F41" s="31"/>
      <c r="G41" s="31"/>
      <c r="H41" s="31"/>
      <c r="I41" s="31"/>
      <c r="J41" s="31"/>
      <c r="K41" s="7"/>
      <c r="L41" s="7"/>
    </row>
    <row r="42" spans="1:12" ht="14.4" x14ac:dyDescent="0.3">
      <c r="A42" s="31"/>
      <c r="B42" s="31" t="s">
        <v>21</v>
      </c>
      <c r="C42" s="31"/>
      <c r="D42" s="31"/>
      <c r="E42" s="32" t="s">
        <v>79</v>
      </c>
      <c r="F42" s="32"/>
      <c r="G42" s="31"/>
      <c r="H42" s="31"/>
      <c r="I42" s="31"/>
      <c r="J42" s="31"/>
      <c r="K42" s="7"/>
      <c r="L42" s="7"/>
    </row>
    <row r="43" spans="1:12" ht="14.4" x14ac:dyDescent="0.3">
      <c r="A43" s="31"/>
      <c r="B43" s="32"/>
      <c r="C43" s="31"/>
      <c r="D43" s="31"/>
      <c r="E43" s="31"/>
      <c r="F43" s="31"/>
      <c r="G43" s="31"/>
      <c r="H43" s="31"/>
      <c r="I43" s="31"/>
      <c r="J43" s="31"/>
      <c r="K43" s="7"/>
      <c r="L43" s="7"/>
    </row>
    <row r="44" spans="1:12" ht="14.4" x14ac:dyDescent="0.3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7"/>
      <c r="L44" s="7"/>
    </row>
    <row r="45" spans="1:12" ht="14.4" x14ac:dyDescent="0.3">
      <c r="A45" s="31"/>
      <c r="B45" s="33" t="s">
        <v>90</v>
      </c>
      <c r="C45" s="31"/>
      <c r="D45" s="31"/>
      <c r="E45" s="31"/>
      <c r="F45" s="31"/>
      <c r="G45" s="31"/>
      <c r="H45" s="31"/>
      <c r="I45" s="31"/>
      <c r="J45" s="31"/>
      <c r="K45" s="7"/>
      <c r="L45" s="7"/>
    </row>
    <row r="46" spans="1:12" ht="14.4" x14ac:dyDescent="0.3">
      <c r="A46" s="31"/>
      <c r="B46" s="9" t="s">
        <v>84</v>
      </c>
      <c r="C46" s="111"/>
      <c r="D46" s="111"/>
      <c r="E46" s="111"/>
      <c r="F46" s="9" t="s">
        <v>125</v>
      </c>
      <c r="G46" s="111"/>
      <c r="H46" s="111"/>
      <c r="I46" s="31"/>
      <c r="J46" s="31"/>
      <c r="K46" s="7"/>
      <c r="L46" s="7"/>
    </row>
    <row r="47" spans="1:12" ht="14.4" x14ac:dyDescent="0.3">
      <c r="A47" s="31"/>
      <c r="B47" s="9" t="s">
        <v>86</v>
      </c>
      <c r="C47" s="111"/>
      <c r="D47" s="111"/>
      <c r="E47" s="111"/>
      <c r="F47" s="9" t="s">
        <v>87</v>
      </c>
      <c r="G47" s="111"/>
      <c r="H47" s="111"/>
      <c r="I47" s="31"/>
      <c r="J47" s="31"/>
      <c r="K47" s="7"/>
      <c r="L47" s="7"/>
    </row>
    <row r="48" spans="1:12" ht="14.4" x14ac:dyDescent="0.3">
      <c r="A48" s="31"/>
      <c r="B48" s="140" t="s">
        <v>85</v>
      </c>
      <c r="C48" s="111"/>
      <c r="D48" s="111"/>
      <c r="E48" s="111"/>
      <c r="F48" s="9" t="s">
        <v>96</v>
      </c>
      <c r="G48" s="111"/>
      <c r="H48" s="111"/>
      <c r="I48" s="31"/>
      <c r="J48" s="31"/>
      <c r="K48" s="7"/>
      <c r="L48" s="7"/>
    </row>
    <row r="49" spans="1:12" ht="14.4" x14ac:dyDescent="0.3">
      <c r="A49" s="31"/>
      <c r="B49" s="9" t="s">
        <v>124</v>
      </c>
      <c r="C49" s="111"/>
      <c r="D49" s="111"/>
      <c r="E49" s="111"/>
      <c r="F49" s="9" t="s">
        <v>88</v>
      </c>
      <c r="G49" s="111"/>
      <c r="H49" s="111"/>
      <c r="I49" s="31"/>
      <c r="J49" s="31"/>
      <c r="K49" s="7"/>
      <c r="L49" s="7"/>
    </row>
    <row r="50" spans="1:12" ht="14.4" x14ac:dyDescent="0.3">
      <c r="A50" s="31"/>
      <c r="B50" s="9" t="s">
        <v>95</v>
      </c>
      <c r="C50" s="111"/>
      <c r="D50" s="111"/>
      <c r="E50" s="111"/>
      <c r="F50" s="9" t="s">
        <v>92</v>
      </c>
      <c r="G50" s="111"/>
      <c r="H50" s="111"/>
      <c r="I50" s="31"/>
      <c r="J50" s="31"/>
      <c r="K50" s="7"/>
      <c r="L50" s="7"/>
    </row>
    <row r="51" spans="1:12" ht="14.4" x14ac:dyDescent="0.3">
      <c r="A51" s="31"/>
      <c r="B51" s="140" t="s">
        <v>89</v>
      </c>
      <c r="C51" s="111"/>
      <c r="D51" s="111"/>
      <c r="E51" s="111"/>
      <c r="F51" s="9" t="s">
        <v>118</v>
      </c>
      <c r="G51" s="111"/>
      <c r="H51" s="111"/>
      <c r="I51" s="31"/>
      <c r="J51" s="31"/>
      <c r="K51" s="7"/>
      <c r="L51" s="7"/>
    </row>
    <row r="52" spans="1:12" ht="14.4" x14ac:dyDescent="0.3">
      <c r="A52" s="31"/>
      <c r="B52" s="9" t="s">
        <v>126</v>
      </c>
      <c r="C52" s="111"/>
      <c r="D52" s="111"/>
      <c r="E52" s="111"/>
      <c r="F52" s="9" t="s">
        <v>119</v>
      </c>
      <c r="G52" s="111"/>
      <c r="H52" s="111"/>
      <c r="I52" s="31"/>
      <c r="J52" s="31"/>
      <c r="K52" s="7"/>
      <c r="L52" s="7"/>
    </row>
    <row r="53" spans="1:12" ht="14.4" x14ac:dyDescent="0.3">
      <c r="A53" s="31"/>
      <c r="C53" s="111"/>
      <c r="D53" s="111"/>
      <c r="E53" s="111"/>
      <c r="G53" s="111"/>
      <c r="H53" s="111"/>
      <c r="I53" s="31"/>
      <c r="J53" s="31"/>
      <c r="K53" s="7"/>
      <c r="L53" s="7"/>
    </row>
    <row r="54" spans="1:12" ht="14.4" x14ac:dyDescent="0.3">
      <c r="A54" s="31"/>
      <c r="C54" s="111"/>
      <c r="D54" s="111"/>
      <c r="E54" s="111"/>
      <c r="F54" s="9"/>
      <c r="G54" s="111"/>
      <c r="H54" s="111"/>
      <c r="I54" s="31"/>
      <c r="J54" s="31"/>
      <c r="K54" s="7"/>
      <c r="L54" s="7"/>
    </row>
    <row r="55" spans="1:12" ht="14.4" x14ac:dyDescent="0.3">
      <c r="A55" s="31"/>
      <c r="C55" s="111"/>
      <c r="D55" s="111"/>
      <c r="E55" s="111"/>
      <c r="F55" s="9"/>
      <c r="G55" s="111"/>
      <c r="H55" s="111"/>
      <c r="I55" s="31"/>
      <c r="J55" s="31"/>
      <c r="K55" s="7"/>
      <c r="L55" s="7"/>
    </row>
    <row r="56" spans="1:12" ht="14.4" x14ac:dyDescent="0.3">
      <c r="A56" s="31"/>
      <c r="B56" s="31"/>
      <c r="C56" s="31"/>
      <c r="D56" s="31"/>
      <c r="E56" s="31"/>
      <c r="G56" s="31"/>
      <c r="H56" s="31"/>
      <c r="I56" s="31"/>
      <c r="J56" s="31"/>
      <c r="K56" s="7"/>
      <c r="L56" s="7"/>
    </row>
    <row r="57" spans="1:12" ht="14.4" x14ac:dyDescent="0.3">
      <c r="A57" s="31"/>
      <c r="B57" s="34"/>
      <c r="C57" s="31"/>
      <c r="D57" s="31"/>
      <c r="E57" s="31"/>
      <c r="F57" s="31"/>
      <c r="G57" s="31"/>
      <c r="H57" s="31"/>
      <c r="I57" s="31"/>
      <c r="J57" s="31"/>
      <c r="K57" s="7"/>
      <c r="L57" s="7"/>
    </row>
    <row r="58" spans="1:12" ht="14.4" x14ac:dyDescent="0.3">
      <c r="A58" s="31"/>
      <c r="B58" s="7"/>
      <c r="C58" s="31"/>
      <c r="D58" s="31"/>
      <c r="E58" s="31"/>
      <c r="F58" s="34"/>
      <c r="G58" s="31"/>
      <c r="H58" s="31"/>
      <c r="I58" s="31"/>
      <c r="J58" s="31"/>
      <c r="K58" s="7"/>
      <c r="L58" s="7"/>
    </row>
    <row r="59" spans="1:12" ht="14.4" x14ac:dyDescent="0.3">
      <c r="A59" s="34"/>
      <c r="B59" s="7"/>
      <c r="C59" s="34"/>
      <c r="D59" s="34"/>
      <c r="E59" s="34"/>
      <c r="F59" s="7"/>
      <c r="G59" s="34"/>
      <c r="H59" s="34"/>
      <c r="I59" s="34"/>
      <c r="J59" s="34"/>
      <c r="K59" s="7"/>
      <c r="L59" s="7"/>
    </row>
    <row r="60" spans="1:12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3:12" x14ac:dyDescent="0.25">
      <c r="C65" s="7"/>
      <c r="D65" s="7"/>
      <c r="E65" s="7"/>
      <c r="G65" s="7"/>
      <c r="H65" s="7"/>
      <c r="I65" s="7"/>
      <c r="J65" s="7"/>
      <c r="K65" s="7"/>
      <c r="L65" s="7"/>
    </row>
  </sheetData>
  <sheetProtection algorithmName="SHA-512" hashValue="iCsmv5yzmBpSA3OiT0FYRr0CieydZp15TlrkBlStZxDx0USfVd3O5hPjhTP+XdiOee5BGy+wEznyd2UeF4B0dw==" saltValue="VXpqjchOdHf/c060jUcdWw==" spinCount="100000" sheet="1" objects="1" scenarios="1"/>
  <customSheetViews>
    <customSheetView guid="{472437D9-C9B7-47B5-BACD-75CCA85131E1}" hiddenColumns="1" showRuler="0" topLeftCell="A4">
      <selection activeCell="A12" sqref="A12"/>
      <pageMargins left="0.75" right="0.75" top="1" bottom="1" header="0.5" footer="0.5"/>
      <pageSetup paperSize="9" orientation="portrait" r:id="rId1"/>
      <headerFooter alignWithMargins="0"/>
    </customSheetView>
  </customSheetViews>
  <mergeCells count="2">
    <mergeCell ref="A37:J37"/>
    <mergeCell ref="A8:J9"/>
  </mergeCells>
  <phoneticPr fontId="0" type="noConversion"/>
  <hyperlinks>
    <hyperlink ref="E42" r:id="rId2" xr:uid="{00000000-0004-0000-0000-000000000000}"/>
    <hyperlink ref="I3" r:id="rId3" xr:uid="{00000000-0004-0000-0000-000001000000}"/>
    <hyperlink ref="B46" r:id="rId4" xr:uid="{00000000-0004-0000-0000-000002000000}"/>
    <hyperlink ref="F50" r:id="rId5" display="www.batteryguys.co.za" xr:uid="{00000000-0004-0000-0000-00000F000000}"/>
    <hyperlink ref="B50" r:id="rId6" xr:uid="{00000000-0004-0000-0000-000011000000}"/>
    <hyperlink ref="B51" r:id="rId7" xr:uid="{00000000-0004-0000-0000-000015000000}"/>
    <hyperlink ref="B48" r:id="rId8" xr:uid="{00000000-0004-0000-0000-000018000000}"/>
    <hyperlink ref="B47" r:id="rId9" xr:uid="{5D09AB72-BD4E-4823-BA2F-B775981AC0D1}"/>
    <hyperlink ref="F49" r:id="rId10" xr:uid="{466F2CAE-008B-41FE-B837-FDEF9056FF6C}"/>
    <hyperlink ref="F48" r:id="rId11" xr:uid="{CC80B593-397B-4853-91F8-F11867CE1CFD}"/>
    <hyperlink ref="F51" r:id="rId12" xr:uid="{EB6F6F96-3252-4586-B241-1FE493B81B20}"/>
    <hyperlink ref="F52" r:id="rId13" xr:uid="{1B5D33B4-FCB0-403E-9D0B-4D3AE676F9E1}"/>
    <hyperlink ref="B49" r:id="rId14" xr:uid="{19622A60-20CE-46E3-B046-BDF89081C889}"/>
    <hyperlink ref="F46" r:id="rId15" xr:uid="{6294D4CF-B3A7-443C-809D-859A8E3A868C}"/>
    <hyperlink ref="B52" r:id="rId16" xr:uid="{73AAAF0B-56C1-4AB0-A045-F2DEB57A64BA}"/>
  </hyperlinks>
  <pageMargins left="0.55118110236220474" right="0.35433070866141736" top="0.19685039370078741" bottom="0.19685039370078741" header="0.51181102362204722" footer="0.51181102362204722"/>
  <pageSetup paperSize="9" orientation="portrait" r:id="rId17"/>
  <headerFooter alignWithMargins="0"/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51"/>
  <sheetViews>
    <sheetView zoomScale="80" workbookViewId="0">
      <selection activeCell="E6" sqref="E6"/>
    </sheetView>
  </sheetViews>
  <sheetFormatPr defaultColWidth="26.88671875" defaultRowHeight="15" x14ac:dyDescent="0.25"/>
  <cols>
    <col min="1" max="1" width="52.88671875" style="11" customWidth="1"/>
    <col min="2" max="2" width="0.44140625" style="14" customWidth="1"/>
    <col min="3" max="3" width="39.109375" style="14" customWidth="1"/>
    <col min="4" max="4" width="20.44140625" style="14" customWidth="1"/>
    <col min="5" max="5" width="10.44140625" style="14" bestFit="1" customWidth="1"/>
    <col min="6" max="6" width="32.109375" style="11" customWidth="1"/>
    <col min="7" max="7" width="34.44140625" style="11" customWidth="1"/>
    <col min="8" max="11" width="26.88671875" style="12" hidden="1" customWidth="1"/>
    <col min="12" max="246" width="26.88671875" style="11" hidden="1" customWidth="1"/>
    <col min="247" max="247" width="26.88671875" hidden="1" customWidth="1"/>
    <col min="248" max="16382" width="26.88671875" style="11" hidden="1" customWidth="1"/>
    <col min="16383" max="16383" width="4.88671875" style="11" hidden="1" customWidth="1"/>
    <col min="16384" max="16384" width="0.33203125" style="11" customWidth="1"/>
  </cols>
  <sheetData>
    <row r="1" spans="1:247" s="10" customFormat="1" ht="30.75" customHeight="1" x14ac:dyDescent="0.25">
      <c r="A1" s="158"/>
      <c r="B1" s="159"/>
      <c r="C1" s="162" t="s">
        <v>209</v>
      </c>
      <c r="D1" s="163"/>
      <c r="E1" s="163"/>
      <c r="F1" s="163"/>
      <c r="G1" s="164"/>
      <c r="H1" s="12"/>
      <c r="I1" s="15"/>
      <c r="J1" s="15"/>
      <c r="IM1"/>
    </row>
    <row r="2" spans="1:247" s="10" customFormat="1" ht="27" customHeight="1" thickBot="1" x14ac:dyDescent="0.3">
      <c r="A2" s="158"/>
      <c r="B2" s="159"/>
      <c r="C2" s="165"/>
      <c r="D2" s="166"/>
      <c r="E2" s="166"/>
      <c r="F2" s="166"/>
      <c r="G2" s="167"/>
      <c r="H2" s="12"/>
      <c r="I2" s="15"/>
      <c r="J2" s="15"/>
      <c r="IM2"/>
    </row>
    <row r="3" spans="1:247" s="10" customFormat="1" ht="23.25" customHeight="1" thickBot="1" x14ac:dyDescent="0.3">
      <c r="A3" s="158"/>
      <c r="B3" s="159"/>
      <c r="C3" s="124" t="s">
        <v>107</v>
      </c>
      <c r="D3" s="118">
        <v>0</v>
      </c>
      <c r="E3" s="64"/>
      <c r="F3" s="125" t="s">
        <v>210</v>
      </c>
      <c r="G3" s="65"/>
      <c r="H3" s="12"/>
      <c r="I3" s="15"/>
      <c r="J3" s="15"/>
      <c r="IM3"/>
    </row>
    <row r="4" spans="1:247" s="10" customFormat="1" ht="19.5" customHeight="1" thickBot="1" x14ac:dyDescent="0.35">
      <c r="A4" s="158"/>
      <c r="B4" s="159"/>
      <c r="C4" s="127" t="s">
        <v>26</v>
      </c>
      <c r="D4" s="66">
        <v>0</v>
      </c>
      <c r="E4" s="64"/>
      <c r="F4" s="67" t="s">
        <v>18</v>
      </c>
      <c r="G4" s="65"/>
      <c r="H4" s="12"/>
      <c r="I4" s="15"/>
      <c r="J4" s="15"/>
      <c r="IM4"/>
    </row>
    <row r="5" spans="1:247" s="10" customFormat="1" ht="19.5" customHeight="1" thickBot="1" x14ac:dyDescent="0.35">
      <c r="A5" s="158"/>
      <c r="B5" s="159"/>
      <c r="C5" s="127" t="s">
        <v>27</v>
      </c>
      <c r="D5" s="66">
        <v>0</v>
      </c>
      <c r="E5" s="64"/>
      <c r="F5" s="67" t="s">
        <v>28</v>
      </c>
      <c r="G5" s="65"/>
      <c r="H5" s="12"/>
      <c r="I5" s="15"/>
      <c r="J5" s="15"/>
      <c r="IM5"/>
    </row>
    <row r="6" spans="1:247" ht="18" thickBot="1" x14ac:dyDescent="0.4">
      <c r="A6" s="158"/>
      <c r="B6" s="159"/>
      <c r="C6" s="128"/>
      <c r="D6" s="68"/>
      <c r="E6" s="68"/>
      <c r="F6" s="68"/>
      <c r="G6" s="69"/>
      <c r="H6" s="24"/>
      <c r="I6" s="16"/>
      <c r="J6" s="16"/>
      <c r="K6" s="11"/>
      <c r="L6" s="12"/>
      <c r="M6" s="12"/>
    </row>
    <row r="7" spans="1:247" ht="18" thickBot="1" x14ac:dyDescent="0.4">
      <c r="A7" s="158"/>
      <c r="B7" s="159"/>
      <c r="C7" s="126" t="s">
        <v>16</v>
      </c>
      <c r="D7" s="70">
        <f>+D4+(D5*0.8)</f>
        <v>0</v>
      </c>
      <c r="E7" s="68"/>
      <c r="F7" s="67" t="s">
        <v>29</v>
      </c>
      <c r="G7" s="71"/>
      <c r="H7" s="25"/>
      <c r="I7" s="16"/>
      <c r="K7" s="11"/>
      <c r="L7" s="12"/>
      <c r="M7" s="12"/>
    </row>
    <row r="8" spans="1:247" ht="17.399999999999999" x14ac:dyDescent="0.35">
      <c r="A8" s="158"/>
      <c r="B8" s="159"/>
      <c r="C8" s="126"/>
      <c r="D8" s="68"/>
      <c r="E8" s="68"/>
      <c r="F8" s="67"/>
      <c r="G8" s="71"/>
      <c r="H8" s="25"/>
      <c r="I8" s="16"/>
      <c r="K8" s="11"/>
      <c r="L8" s="12"/>
      <c r="M8" s="12"/>
    </row>
    <row r="9" spans="1:247" ht="17.399999999999999" x14ac:dyDescent="0.35">
      <c r="A9" s="158"/>
      <c r="B9" s="159"/>
      <c r="C9" s="126" t="s">
        <v>17</v>
      </c>
      <c r="D9" s="68">
        <f>SUM(D7*12)</f>
        <v>0</v>
      </c>
      <c r="E9" s="68"/>
      <c r="F9" s="74" t="s">
        <v>155</v>
      </c>
      <c r="G9" s="123"/>
      <c r="H9" s="25"/>
      <c r="I9" s="16"/>
      <c r="K9" s="11"/>
      <c r="L9" s="12"/>
      <c r="M9" s="12"/>
    </row>
    <row r="10" spans="1:247" ht="17.399999999999999" x14ac:dyDescent="0.35">
      <c r="A10" s="20"/>
      <c r="B10" s="20"/>
      <c r="C10" s="126" t="s">
        <v>17</v>
      </c>
      <c r="D10" s="68">
        <f>((D4+(D5*0.8))*12)</f>
        <v>0</v>
      </c>
      <c r="E10" s="68"/>
      <c r="F10" s="74" t="s">
        <v>156</v>
      </c>
      <c r="G10" s="123"/>
      <c r="H10" s="25"/>
      <c r="I10" s="16"/>
      <c r="K10" s="11"/>
      <c r="L10" s="12"/>
      <c r="M10" s="12"/>
    </row>
    <row r="11" spans="1:247" ht="21" x14ac:dyDescent="0.4">
      <c r="A11" s="117" t="s">
        <v>104</v>
      </c>
      <c r="B11" s="8"/>
      <c r="C11" s="126"/>
      <c r="D11" s="68"/>
      <c r="E11" s="72"/>
      <c r="F11" s="67"/>
      <c r="G11" s="71"/>
      <c r="H11" s="25"/>
      <c r="I11" s="16"/>
      <c r="K11" s="11"/>
      <c r="L11" s="12"/>
      <c r="M11" s="12"/>
    </row>
    <row r="12" spans="1:247" ht="21" x14ac:dyDescent="0.4">
      <c r="A12" s="117" t="s">
        <v>49</v>
      </c>
      <c r="B12" s="8"/>
      <c r="C12" s="126" t="s">
        <v>152</v>
      </c>
      <c r="D12" s="68">
        <f>IF(((SUM(J32)-(D16*12))-(IF(D3&lt;65,0,+J36))-(IF(D3&lt;75,0,+J37)))&lt;0,0,(SUM((J32)-(D16*12))-IF(D3&lt;65,0,+J36)-IF(D3&lt;75,0,+J37)))</f>
        <v>0</v>
      </c>
      <c r="E12" s="73">
        <f>IF(D9=0,0,+D12/D9)</f>
        <v>0</v>
      </c>
      <c r="F12" s="74" t="s">
        <v>61</v>
      </c>
      <c r="G12" s="71"/>
      <c r="H12" s="25"/>
      <c r="I12" s="16"/>
      <c r="K12" s="11"/>
      <c r="L12" s="12"/>
      <c r="M12" s="12"/>
    </row>
    <row r="13" spans="1:247" ht="17.399999999999999" x14ac:dyDescent="0.35">
      <c r="A13" s="142" t="s">
        <v>120</v>
      </c>
      <c r="B13" s="18"/>
      <c r="C13" s="126"/>
      <c r="D13" s="68"/>
      <c r="E13" s="75"/>
      <c r="F13" s="67"/>
      <c r="G13" s="71"/>
      <c r="H13" s="25"/>
      <c r="I13" s="16"/>
      <c r="K13" s="11"/>
      <c r="L13" s="12"/>
      <c r="M13" s="12"/>
    </row>
    <row r="14" spans="1:247" ht="17.399999999999999" x14ac:dyDescent="0.35">
      <c r="A14" s="108"/>
      <c r="B14" s="18"/>
      <c r="C14" s="126" t="s">
        <v>211</v>
      </c>
      <c r="D14" s="68">
        <f>IF(((SUM(I32)-(D17*12))-(IF(D3&lt;65,0,+I36))-(IF(D3&lt;75,0,+I37)))&lt;0,0,(SUM((I32)-(D17*12))-IF(D3&lt;65,0,+I36)-IF(D3&lt;75,0,+I37)))</f>
        <v>0</v>
      </c>
      <c r="E14" s="73">
        <f>IF(D10=0,0,+D14/D10)</f>
        <v>0</v>
      </c>
      <c r="F14" s="67" t="s">
        <v>62</v>
      </c>
      <c r="G14" s="71"/>
      <c r="H14" s="25"/>
      <c r="I14" s="16"/>
      <c r="K14" s="11"/>
      <c r="L14" s="12"/>
      <c r="M14" s="12"/>
    </row>
    <row r="15" spans="1:247" ht="18" thickBot="1" x14ac:dyDescent="0.4">
      <c r="A15" s="109"/>
      <c r="B15" s="18"/>
      <c r="C15" s="128"/>
      <c r="D15" s="68"/>
      <c r="E15" s="68"/>
      <c r="F15" s="67"/>
      <c r="G15" s="71"/>
      <c r="H15" s="25"/>
      <c r="I15" s="16"/>
      <c r="K15" s="11"/>
      <c r="L15" s="12"/>
      <c r="M15" s="12"/>
    </row>
    <row r="16" spans="1:247" ht="18" thickBot="1" x14ac:dyDescent="0.4">
      <c r="A16" s="110" t="s">
        <v>105</v>
      </c>
      <c r="B16" s="22"/>
      <c r="C16" s="129" t="s">
        <v>123</v>
      </c>
      <c r="D16" s="76">
        <f>IF(E16=1,+J34)+IF(E16=2,(+J34*2))+IF(E16=3,(+J34+J34+J35))+IF(E16=4,(+J34+J34+J35+J35))+IF(E16&gt;4,(664+((E16-2)*224)))</f>
        <v>0</v>
      </c>
      <c r="E16" s="77">
        <v>0</v>
      </c>
      <c r="F16" s="78" t="s">
        <v>108</v>
      </c>
      <c r="G16" s="79"/>
      <c r="H16" s="25"/>
      <c r="I16" s="16"/>
      <c r="K16" s="11"/>
      <c r="L16" s="12"/>
      <c r="M16" s="12"/>
    </row>
    <row r="17" spans="1:13" ht="18" thickBot="1" x14ac:dyDescent="0.4">
      <c r="A17" s="110" t="s">
        <v>159</v>
      </c>
      <c r="B17" s="22"/>
      <c r="C17" s="129" t="s">
        <v>153</v>
      </c>
      <c r="D17" s="76">
        <f>IF(E17=1,+I34)+IF(E17=2,(+I34*2))+IF(E17=3,(+I34+I34+I35))+IF(E17=4,(+I34+I34+I35+I35))+IF(E17&gt;4,(728+((E17-2)*247)))</f>
        <v>0</v>
      </c>
      <c r="E17" s="77">
        <v>0</v>
      </c>
      <c r="F17" s="78" t="s">
        <v>108</v>
      </c>
      <c r="G17" s="79"/>
      <c r="H17" s="25"/>
      <c r="I17" s="16"/>
      <c r="K17" s="11"/>
      <c r="L17" s="12"/>
      <c r="M17" s="12"/>
    </row>
    <row r="18" spans="1:13" ht="18.600000000000001" thickBot="1" x14ac:dyDescent="0.4">
      <c r="A18" s="116" t="s">
        <v>79</v>
      </c>
      <c r="B18" s="18"/>
      <c r="C18" s="130"/>
      <c r="D18" s="80"/>
      <c r="E18" s="80"/>
      <c r="F18" s="78"/>
      <c r="G18" s="81"/>
      <c r="H18" s="25"/>
      <c r="I18" s="16">
        <v>177.12</v>
      </c>
      <c r="K18" s="11"/>
      <c r="L18" s="12"/>
      <c r="M18" s="12"/>
    </row>
    <row r="19" spans="1:13" ht="18" thickBot="1" x14ac:dyDescent="0.4">
      <c r="A19" s="111"/>
      <c r="B19" s="18"/>
      <c r="C19" s="131" t="s">
        <v>76</v>
      </c>
      <c r="D19" s="82">
        <f>SUM(D12-D14)</f>
        <v>0</v>
      </c>
      <c r="E19" s="83"/>
      <c r="F19" s="84"/>
      <c r="G19" s="85"/>
      <c r="H19" s="25"/>
      <c r="I19" s="16"/>
      <c r="K19" s="11"/>
      <c r="L19" s="12"/>
      <c r="M19" s="12"/>
    </row>
    <row r="20" spans="1:13" ht="18.600000000000001" thickBot="1" x14ac:dyDescent="0.4">
      <c r="A20" s="114" t="s">
        <v>7</v>
      </c>
      <c r="B20" s="18"/>
      <c r="C20" s="132"/>
      <c r="D20" s="83"/>
      <c r="E20" s="83"/>
      <c r="F20" s="86" t="s">
        <v>78</v>
      </c>
      <c r="G20" s="85"/>
      <c r="H20" s="25"/>
      <c r="I20" s="16"/>
      <c r="K20" s="11"/>
      <c r="L20" s="12"/>
      <c r="M20" s="12"/>
    </row>
    <row r="21" spans="1:13" ht="18" thickBot="1" x14ac:dyDescent="0.4">
      <c r="A21" s="31" t="s">
        <v>8</v>
      </c>
      <c r="B21" s="18"/>
      <c r="C21" s="131" t="s">
        <v>77</v>
      </c>
      <c r="D21" s="87">
        <f>SUM(D19/12)</f>
        <v>0</v>
      </c>
      <c r="E21" s="83"/>
      <c r="F21" s="83"/>
      <c r="G21" s="88"/>
      <c r="H21" s="24"/>
      <c r="I21" s="23"/>
      <c r="K21" s="11"/>
      <c r="M21" s="12"/>
    </row>
    <row r="22" spans="1:13" ht="17.399999999999999" x14ac:dyDescent="0.35">
      <c r="A22" s="31" t="s">
        <v>9</v>
      </c>
      <c r="B22" s="18"/>
      <c r="C22" s="133"/>
      <c r="D22" s="83"/>
      <c r="E22" s="83"/>
      <c r="F22" s="83"/>
      <c r="G22" s="88"/>
      <c r="H22" s="24"/>
      <c r="I22" s="16"/>
      <c r="K22" s="11"/>
    </row>
    <row r="23" spans="1:13" ht="17.399999999999999" x14ac:dyDescent="0.35">
      <c r="A23" s="31" t="s">
        <v>24</v>
      </c>
      <c r="B23" s="8"/>
      <c r="C23" s="134" t="s">
        <v>32</v>
      </c>
      <c r="D23" s="89">
        <f>+D5+D4</f>
        <v>0</v>
      </c>
      <c r="E23" s="90"/>
      <c r="F23" s="90" t="s">
        <v>212</v>
      </c>
      <c r="G23" s="91"/>
      <c r="H23" s="24"/>
      <c r="I23" s="16" t="s">
        <v>60</v>
      </c>
      <c r="J23" s="16" t="s">
        <v>59</v>
      </c>
      <c r="K23" s="13"/>
    </row>
    <row r="24" spans="1:13" ht="17.399999999999999" x14ac:dyDescent="0.35">
      <c r="A24" s="31" t="s">
        <v>10</v>
      </c>
      <c r="B24" s="8"/>
      <c r="C24" s="134"/>
      <c r="D24" s="92"/>
      <c r="E24" s="90"/>
      <c r="F24" s="93"/>
      <c r="G24" s="94"/>
      <c r="H24" s="26"/>
      <c r="I24" s="11" t="b">
        <f>IF(D10&lt;=95751,IF(D10&gt;95750,(((D10-0)*0.18)+0)-17235),0)</f>
        <v>0</v>
      </c>
      <c r="J24" s="11" t="b">
        <f>IF(D9&lt;=91250,IF(D9&gt;91250,(((D9-0)*0.18)+0)-16425),0)</f>
        <v>0</v>
      </c>
      <c r="K24" s="13"/>
    </row>
    <row r="25" spans="1:13" ht="17.399999999999999" x14ac:dyDescent="0.35">
      <c r="A25" s="31" t="s">
        <v>51</v>
      </c>
      <c r="B25" s="18"/>
      <c r="C25" s="134" t="s">
        <v>11</v>
      </c>
      <c r="D25" s="89">
        <f>-SUM(D14/12)</f>
        <v>0</v>
      </c>
      <c r="E25" s="95"/>
      <c r="F25" s="185" t="str">
        <f>+F23</f>
        <v>2023/24 Tax year</v>
      </c>
      <c r="G25" s="94"/>
      <c r="H25" s="26"/>
      <c r="I25" s="11" t="b">
        <f>IF(D10&lt;=237101,IF(D10&gt;95750,(((D10-0)*0.18)+0)-17235),0)</f>
        <v>0</v>
      </c>
      <c r="J25" s="11" t="b">
        <f>IF(D9&lt;=226001,IF(D9&gt;91251,(((D9-0)*0.18)+0)-16425),0)</f>
        <v>0</v>
      </c>
      <c r="K25" s="11"/>
    </row>
    <row r="26" spans="1:13" ht="17.399999999999999" x14ac:dyDescent="0.35">
      <c r="A26" s="31" t="s">
        <v>109</v>
      </c>
      <c r="B26" s="18"/>
      <c r="C26" s="134"/>
      <c r="D26" s="92"/>
      <c r="E26" s="95"/>
      <c r="F26" s="97"/>
      <c r="G26" s="96"/>
      <c r="H26" s="26"/>
      <c r="I26" s="11" t="b">
        <f>IF(D10&lt;=370501,IF(D10&gt;237100,(((D10-237100)*0.26)+42678)-17235),0)</f>
        <v>0</v>
      </c>
      <c r="J26" s="11" t="b">
        <f>IF(D9&lt;=353101,IF(D9&gt;226000,(((D9-226000)*0.26)+40680)-16425),0)</f>
        <v>0</v>
      </c>
      <c r="K26" s="11"/>
    </row>
    <row r="27" spans="1:13" ht="17.399999999999999" x14ac:dyDescent="0.35">
      <c r="A27" s="31" t="s">
        <v>52</v>
      </c>
      <c r="B27" s="18"/>
      <c r="C27" s="134" t="s">
        <v>129</v>
      </c>
      <c r="D27" s="89">
        <f>-IF(D23&lt;17712,(D23*0.01),177.12)</f>
        <v>0</v>
      </c>
      <c r="E27" s="95"/>
      <c r="F27" s="90" t="str">
        <f>+F25</f>
        <v>2023/24 Tax year</v>
      </c>
      <c r="G27" s="96"/>
      <c r="H27" s="26"/>
      <c r="I27" s="11" t="b">
        <f>IF(D10&lt;=512801,IF(D10&gt;370500,(((D10-370500)*0.31)+77362)-17235),0)</f>
        <v>0</v>
      </c>
      <c r="J27" s="11" t="b">
        <f>IF(D9&lt;=488701,IF(D9&gt;353100,(((D9-353100)*0.31)+73726)-16425),0)</f>
        <v>0</v>
      </c>
      <c r="K27" s="11"/>
    </row>
    <row r="28" spans="1:13" ht="17.399999999999999" x14ac:dyDescent="0.35">
      <c r="A28" s="31" t="s">
        <v>35</v>
      </c>
      <c r="B28" s="18"/>
      <c r="C28" s="134"/>
      <c r="D28" s="92"/>
      <c r="E28" s="95"/>
      <c r="F28" s="97"/>
      <c r="G28" s="96"/>
      <c r="H28" s="27"/>
      <c r="I28" s="11" t="b">
        <f>IF(D10&lt;=673001,IF(D10&gt;512800,(((D10-512800)*0.36)+121475)-17235),0)</f>
        <v>0</v>
      </c>
      <c r="J28" s="11" t="b">
        <f>IF(D9&lt;=641401,IF(D9&gt;488700,(((D9-488700)*0.36)+115762)-16425),0)</f>
        <v>0</v>
      </c>
      <c r="K28" s="11"/>
    </row>
    <row r="29" spans="1:13" ht="17.399999999999999" x14ac:dyDescent="0.35">
      <c r="A29" s="31" t="s">
        <v>50</v>
      </c>
      <c r="B29" s="8"/>
      <c r="C29" s="134" t="s">
        <v>63</v>
      </c>
      <c r="D29" s="89">
        <f>+D23+D25+D27</f>
        <v>0</v>
      </c>
      <c r="E29" s="95"/>
      <c r="F29" s="90" t="str">
        <f>+F27</f>
        <v>2023/24 Tax year</v>
      </c>
      <c r="G29" s="96"/>
      <c r="H29" s="24"/>
      <c r="I29" s="11" t="b">
        <f>IF(D10&lt;=857901,IF(D10&gt;673000,(((D10-673000)*0.39)+179147)-17235),0)</f>
        <v>0</v>
      </c>
      <c r="J29" s="11" t="b">
        <f>IF(D9&lt;=817601,IF(D9&gt;641400,(((D9-641400)*0.39)+170734)-16425),0)</f>
        <v>0</v>
      </c>
      <c r="K29" s="11"/>
    </row>
    <row r="30" spans="1:13" ht="16.5" customHeight="1" x14ac:dyDescent="0.35">
      <c r="A30" s="31" t="s">
        <v>53</v>
      </c>
      <c r="B30" s="8"/>
      <c r="C30" s="135"/>
      <c r="D30" s="98"/>
      <c r="E30" s="98"/>
      <c r="F30" s="99"/>
      <c r="G30" s="100"/>
      <c r="H30" s="24"/>
      <c r="I30" s="11" t="b">
        <f>IF(D10&lt;=1817001,IF(D10&gt;857900,(((D10-857900)*0.41)+251258)-17235),0)</f>
        <v>0</v>
      </c>
      <c r="J30" s="11" t="b">
        <f>IF(D9&lt;=1731601,IF(D9&gt;817600,(((D9-817601)*0.41)+239452)-16425),0)</f>
        <v>0</v>
      </c>
      <c r="K30" s="11"/>
    </row>
    <row r="31" spans="1:13" ht="17.399999999999999" x14ac:dyDescent="0.35">
      <c r="A31" s="31" t="s">
        <v>25</v>
      </c>
      <c r="B31" s="18"/>
      <c r="C31" s="136" t="s">
        <v>0</v>
      </c>
      <c r="D31" s="101"/>
      <c r="E31" s="101"/>
      <c r="F31" s="101"/>
      <c r="G31" s="102"/>
      <c r="H31" s="26"/>
      <c r="I31" s="11" t="b">
        <f>IF(D10&lt;=999900000,IF(D10&gt;1817000,(((D10-1817000)*0.45)+644489)-17235),0)</f>
        <v>0</v>
      </c>
      <c r="J31" s="11" t="b">
        <f>IF(D9&lt;=999900000,IF(D9&gt;1731600,(((D9-1731600)*0.45)+614192)-16425),0)</f>
        <v>0</v>
      </c>
      <c r="K31" s="11"/>
    </row>
    <row r="32" spans="1:13" ht="15.6" x14ac:dyDescent="0.3">
      <c r="A32" s="31" t="s">
        <v>69</v>
      </c>
      <c r="B32" s="18"/>
      <c r="C32" s="103" t="s">
        <v>57</v>
      </c>
      <c r="D32" s="104"/>
      <c r="E32" s="104"/>
      <c r="F32" s="104"/>
      <c r="G32" s="122" t="s">
        <v>106</v>
      </c>
      <c r="H32" s="26"/>
      <c r="I32" s="11">
        <f>SUM(I25:I31)</f>
        <v>0</v>
      </c>
      <c r="J32" s="11">
        <f>SUM(J25:J31)</f>
        <v>0</v>
      </c>
      <c r="K32" s="11"/>
    </row>
    <row r="33" spans="1:11" ht="15.6" x14ac:dyDescent="0.3">
      <c r="A33" s="31" t="s">
        <v>70</v>
      </c>
      <c r="B33" s="18"/>
      <c r="C33" s="103" t="s">
        <v>93</v>
      </c>
      <c r="D33" s="104"/>
      <c r="E33" s="104"/>
      <c r="F33" s="105"/>
      <c r="G33" s="106"/>
      <c r="H33" s="26"/>
      <c r="I33" s="11"/>
      <c r="J33" s="11"/>
      <c r="K33" s="11"/>
    </row>
    <row r="34" spans="1:11" ht="15.6" x14ac:dyDescent="0.3">
      <c r="A34" s="31" t="s">
        <v>83</v>
      </c>
      <c r="B34" s="18"/>
      <c r="C34" s="103" t="s">
        <v>34</v>
      </c>
      <c r="D34" s="104"/>
      <c r="E34" s="104"/>
      <c r="F34" s="105"/>
      <c r="G34" s="106"/>
      <c r="H34" s="26"/>
      <c r="I34" s="11">
        <v>364</v>
      </c>
      <c r="J34" s="11">
        <v>347</v>
      </c>
      <c r="K34" s="11"/>
    </row>
    <row r="35" spans="1:11" ht="15.6" x14ac:dyDescent="0.3">
      <c r="A35" s="112" t="s">
        <v>19</v>
      </c>
      <c r="B35" s="18"/>
      <c r="C35" s="103" t="s">
        <v>22</v>
      </c>
      <c r="D35" s="104"/>
      <c r="E35" s="104"/>
      <c r="F35" s="105"/>
      <c r="G35" s="106"/>
      <c r="H35" s="26"/>
      <c r="I35" s="11">
        <v>247</v>
      </c>
      <c r="J35" s="11">
        <v>234</v>
      </c>
      <c r="K35" s="11"/>
    </row>
    <row r="36" spans="1:11" ht="18" x14ac:dyDescent="0.35">
      <c r="A36" s="115" t="s">
        <v>79</v>
      </c>
      <c r="B36" s="19"/>
      <c r="C36" s="107" t="s">
        <v>213</v>
      </c>
      <c r="D36" s="104"/>
      <c r="E36" s="104"/>
      <c r="F36" s="105"/>
      <c r="G36" s="106"/>
      <c r="H36" s="29"/>
      <c r="I36" s="11">
        <v>9444</v>
      </c>
      <c r="J36" s="11">
        <v>9000</v>
      </c>
      <c r="K36" s="11"/>
    </row>
    <row r="37" spans="1:11" ht="15.6" x14ac:dyDescent="0.3">
      <c r="A37" s="30"/>
      <c r="C37" s="107" t="s">
        <v>82</v>
      </c>
      <c r="D37" s="119"/>
      <c r="E37" s="104"/>
      <c r="F37" s="105"/>
      <c r="G37" s="106"/>
      <c r="H37" s="29"/>
      <c r="I37" s="11">
        <v>3145</v>
      </c>
      <c r="J37" s="11">
        <v>2997</v>
      </c>
    </row>
    <row r="38" spans="1:11" ht="27.75" customHeight="1" thickBot="1" x14ac:dyDescent="0.35">
      <c r="A38" s="113"/>
      <c r="C38" s="120" t="s">
        <v>154</v>
      </c>
      <c r="D38" s="121"/>
      <c r="E38" s="121"/>
      <c r="F38" s="139" t="s">
        <v>113</v>
      </c>
      <c r="G38" s="143"/>
      <c r="H38" s="28"/>
    </row>
    <row r="39" spans="1:11" ht="15.6" x14ac:dyDescent="0.3">
      <c r="A39" s="113"/>
      <c r="I39" s="168"/>
      <c r="J39" s="168"/>
    </row>
    <row r="40" spans="1:11" ht="15.6" x14ac:dyDescent="0.3">
      <c r="A40" s="113"/>
      <c r="I40" s="17"/>
      <c r="J40" s="17"/>
    </row>
    <row r="41" spans="1:11" x14ac:dyDescent="0.25">
      <c r="I41" s="17"/>
      <c r="J41" s="17"/>
    </row>
    <row r="42" spans="1:11" x14ac:dyDescent="0.25">
      <c r="I42" s="17"/>
      <c r="J42" s="17"/>
    </row>
    <row r="43" spans="1:11" x14ac:dyDescent="0.25">
      <c r="I43" s="17"/>
      <c r="J43" s="17"/>
    </row>
    <row r="44" spans="1:11" x14ac:dyDescent="0.25">
      <c r="I44" s="17"/>
      <c r="J44" s="17"/>
    </row>
    <row r="45" spans="1:11" x14ac:dyDescent="0.25">
      <c r="I45" s="17"/>
      <c r="J45" s="17"/>
    </row>
    <row r="46" spans="1:11" x14ac:dyDescent="0.25">
      <c r="I46" s="161"/>
      <c r="J46" s="161"/>
    </row>
    <row r="47" spans="1:11" x14ac:dyDescent="0.25">
      <c r="I47" s="160"/>
      <c r="J47" s="160"/>
    </row>
    <row r="48" spans="1:11" x14ac:dyDescent="0.25">
      <c r="I48" s="160"/>
      <c r="J48" s="160"/>
    </row>
    <row r="49" spans="9:10" x14ac:dyDescent="0.25">
      <c r="I49" s="161"/>
      <c r="J49" s="161"/>
    </row>
    <row r="50" spans="9:10" x14ac:dyDescent="0.25">
      <c r="I50" s="160"/>
      <c r="J50" s="160"/>
    </row>
    <row r="51" spans="9:10" x14ac:dyDescent="0.25">
      <c r="I51" s="160"/>
      <c r="J51" s="160"/>
    </row>
  </sheetData>
  <sheetProtection algorithmName="SHA-512" hashValue="sqFxGTtyeiY8eVcUGU3HHJAP7nwQrXdiVGjLT+VTGgZHzoav4ol0dEwIqagSeNBacMx2xkYhgpKbin+7zbqi5Q==" saltValue="1/FhL6IZQAzI5+H6QsjDKg==" spinCount="100000" sheet="1" objects="1" scenarios="1"/>
  <protectedRanges>
    <protectedRange sqref="H21" name="Range1"/>
  </protectedRanges>
  <customSheetViews>
    <customSheetView guid="{472437D9-C9B7-47B5-BACD-75CCA85131E1}" scale="80" showPageBreaks="1" hiddenColumns="1" showRuler="0">
      <pane xSplit="255" topLeftCell="IV1"/>
      <selection activeCell="D4" sqref="D4"/>
      <pageMargins left="0.75" right="0.75" top="1" bottom="1" header="0.5" footer="0.5"/>
      <pageSetup paperSize="9" orientation="landscape" r:id="rId1"/>
      <headerFooter alignWithMargins="0"/>
    </customSheetView>
  </customSheetViews>
  <mergeCells count="9">
    <mergeCell ref="A1:B9"/>
    <mergeCell ref="I51:J51"/>
    <mergeCell ref="I47:J47"/>
    <mergeCell ref="I48:J48"/>
    <mergeCell ref="I49:J49"/>
    <mergeCell ref="I50:J50"/>
    <mergeCell ref="C1:G2"/>
    <mergeCell ref="I39:J39"/>
    <mergeCell ref="I46:J46"/>
  </mergeCells>
  <phoneticPr fontId="0" type="noConversion"/>
  <hyperlinks>
    <hyperlink ref="A18" r:id="rId2" xr:uid="{00000000-0004-0000-0100-000000000000}"/>
    <hyperlink ref="A36" r:id="rId3" xr:uid="{00000000-0004-0000-0100-000001000000}"/>
    <hyperlink ref="A13" r:id="rId4" xr:uid="{6D005C6D-A856-47BE-8E30-9BB34A400FDB}"/>
  </hyperlinks>
  <pageMargins left="0" right="0" top="0.19685039370078741" bottom="0.19685039370078741" header="0.51181102362204722" footer="0.51181102362204722"/>
  <pageSetup paperSize="9" scale="75" orientation="landscape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1EB56-73FD-4C1B-BB54-2873DD7E583E}">
  <dimension ref="A1:M58"/>
  <sheetViews>
    <sheetView workbookViewId="0">
      <selection sqref="A1:K1"/>
    </sheetView>
  </sheetViews>
  <sheetFormatPr defaultColWidth="0" defaultRowHeight="13.2" x14ac:dyDescent="0.25"/>
  <cols>
    <col min="1" max="1" width="9.109375" customWidth="1"/>
    <col min="2" max="2" width="33" style="1" customWidth="1"/>
    <col min="3" max="3" width="3" style="137" customWidth="1"/>
    <col min="4" max="4" width="12" style="1" bestFit="1" customWidth="1"/>
    <col min="5" max="5" width="3.6640625" style="1" customWidth="1"/>
    <col min="6" max="6" width="11" style="2" bestFit="1" customWidth="1"/>
    <col min="7" max="7" width="2.109375" bestFit="1" customWidth="1"/>
    <col min="8" max="8" width="4.6640625" style="3" bestFit="1" customWidth="1"/>
    <col min="9" max="9" width="15.6640625" bestFit="1" customWidth="1"/>
    <col min="10" max="10" width="13.6640625" style="2" bestFit="1" customWidth="1"/>
    <col min="11" max="11" width="9.109375" customWidth="1"/>
    <col min="12" max="16384" width="9.109375" hidden="1"/>
  </cols>
  <sheetData>
    <row r="1" spans="1:13" ht="31.2" x14ac:dyDescent="0.6">
      <c r="A1" s="177" t="s">
        <v>183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</row>
    <row r="2" spans="1:13" ht="23.25" customHeight="1" thickBot="1" x14ac:dyDescent="0.65">
      <c r="A2" s="6"/>
      <c r="B2" s="138"/>
      <c r="C2" s="138"/>
      <c r="D2" s="138"/>
      <c r="E2" s="138"/>
      <c r="F2" s="138"/>
      <c r="G2" s="138"/>
      <c r="H2" s="138"/>
      <c r="I2" s="138"/>
      <c r="J2" s="138"/>
      <c r="K2" s="6"/>
    </row>
    <row r="3" spans="1:13" ht="14.4" x14ac:dyDescent="0.3">
      <c r="A3" s="6"/>
      <c r="B3" s="178" t="s">
        <v>12</v>
      </c>
      <c r="C3" s="179"/>
      <c r="D3" s="179"/>
      <c r="E3" s="180" t="s">
        <v>1</v>
      </c>
      <c r="F3" s="181"/>
      <c r="G3" s="181"/>
      <c r="H3" s="181"/>
      <c r="I3" s="181"/>
      <c r="J3" s="182"/>
      <c r="K3" s="31"/>
    </row>
    <row r="4" spans="1:13" ht="14.4" x14ac:dyDescent="0.3">
      <c r="A4" s="6" t="s">
        <v>13</v>
      </c>
      <c r="B4" s="169" t="s">
        <v>184</v>
      </c>
      <c r="C4" s="170"/>
      <c r="D4" s="170"/>
      <c r="E4" s="35"/>
      <c r="F4" s="183" t="s">
        <v>14</v>
      </c>
      <c r="G4" s="183"/>
      <c r="H4" s="183"/>
      <c r="I4" s="183"/>
      <c r="J4" s="184"/>
      <c r="K4" s="31"/>
    </row>
    <row r="5" spans="1:13" ht="14.4" x14ac:dyDescent="0.3">
      <c r="A5" s="6"/>
      <c r="B5" s="169" t="s">
        <v>185</v>
      </c>
      <c r="C5" s="170"/>
      <c r="D5" s="170"/>
      <c r="E5" s="36"/>
      <c r="F5" s="172" t="s">
        <v>191</v>
      </c>
      <c r="G5" s="172"/>
      <c r="H5" s="172"/>
      <c r="I5" s="172"/>
      <c r="J5" s="173"/>
      <c r="K5" s="31"/>
    </row>
    <row r="6" spans="1:13" ht="14.4" x14ac:dyDescent="0.3">
      <c r="A6" s="6"/>
      <c r="B6" s="169" t="s">
        <v>186</v>
      </c>
      <c r="C6" s="170"/>
      <c r="D6" s="170"/>
      <c r="E6" s="36"/>
      <c r="F6" s="172" t="s">
        <v>192</v>
      </c>
      <c r="G6" s="172"/>
      <c r="H6" s="172"/>
      <c r="I6" s="172"/>
      <c r="J6" s="173"/>
      <c r="K6" s="31"/>
    </row>
    <row r="7" spans="1:13" ht="14.4" x14ac:dyDescent="0.3">
      <c r="A7" s="6"/>
      <c r="B7" s="169" t="s">
        <v>187</v>
      </c>
      <c r="C7" s="170"/>
      <c r="D7" s="170"/>
      <c r="E7" s="36"/>
      <c r="F7" s="172" t="s">
        <v>193</v>
      </c>
      <c r="G7" s="172"/>
      <c r="H7" s="172"/>
      <c r="I7" s="172"/>
      <c r="J7" s="173"/>
      <c r="K7" s="31"/>
    </row>
    <row r="8" spans="1:13" ht="14.4" x14ac:dyDescent="0.3">
      <c r="A8" s="6"/>
      <c r="B8" s="169" t="s">
        <v>188</v>
      </c>
      <c r="C8" s="170"/>
      <c r="D8" s="170"/>
      <c r="E8" s="36"/>
      <c r="F8" s="172" t="s">
        <v>194</v>
      </c>
      <c r="G8" s="172"/>
      <c r="H8" s="172"/>
      <c r="I8" s="172"/>
      <c r="J8" s="173"/>
      <c r="K8" s="31"/>
    </row>
    <row r="9" spans="1:13" ht="14.4" x14ac:dyDescent="0.3">
      <c r="A9" s="6"/>
      <c r="B9" s="169" t="s">
        <v>189</v>
      </c>
      <c r="C9" s="170"/>
      <c r="D9" s="171"/>
      <c r="E9" s="36"/>
      <c r="F9" s="172" t="s">
        <v>195</v>
      </c>
      <c r="G9" s="172"/>
      <c r="H9" s="172"/>
      <c r="I9" s="172"/>
      <c r="J9" s="173"/>
      <c r="K9" s="31"/>
    </row>
    <row r="10" spans="1:13" ht="14.4" x14ac:dyDescent="0.3">
      <c r="A10" s="6"/>
      <c r="B10" s="169" t="s">
        <v>190</v>
      </c>
      <c r="C10" s="170"/>
      <c r="D10" s="171"/>
      <c r="E10" s="36"/>
      <c r="F10" s="172" t="s">
        <v>196</v>
      </c>
      <c r="G10" s="172"/>
      <c r="H10" s="172"/>
      <c r="I10" s="172"/>
      <c r="J10" s="173"/>
      <c r="K10" s="31"/>
    </row>
    <row r="11" spans="1:13" ht="8.25" customHeight="1" x14ac:dyDescent="0.3">
      <c r="A11" s="6"/>
      <c r="B11" s="31"/>
      <c r="C11" s="174" t="s">
        <v>13</v>
      </c>
      <c r="D11" s="174"/>
      <c r="E11" s="174"/>
      <c r="F11" s="174"/>
      <c r="G11" s="174"/>
      <c r="H11" s="174"/>
      <c r="I11" s="174"/>
      <c r="J11" s="174"/>
      <c r="K11" s="174"/>
      <c r="L11" s="4"/>
      <c r="M11" s="5"/>
    </row>
    <row r="12" spans="1:13" ht="10.5" customHeight="1" x14ac:dyDescent="0.3">
      <c r="A12" s="137"/>
      <c r="B12" s="63" t="s">
        <v>3</v>
      </c>
      <c r="C12" s="174"/>
      <c r="D12" s="174"/>
      <c r="E12" s="174"/>
      <c r="F12" s="174"/>
      <c r="G12" s="174"/>
      <c r="H12" s="174"/>
      <c r="I12" s="174"/>
      <c r="J12" s="174"/>
      <c r="K12" s="174"/>
    </row>
    <row r="13" spans="1:13" ht="13.8" x14ac:dyDescent="0.3">
      <c r="A13" s="158"/>
      <c r="B13" s="37" t="s">
        <v>4</v>
      </c>
      <c r="C13" s="43" t="s">
        <v>2</v>
      </c>
      <c r="D13" s="44" t="s">
        <v>198</v>
      </c>
      <c r="E13" s="39"/>
      <c r="F13" s="40" t="s">
        <v>197</v>
      </c>
      <c r="G13" s="30"/>
      <c r="H13" s="41"/>
      <c r="I13" s="42"/>
      <c r="J13" s="42"/>
      <c r="K13" s="43"/>
    </row>
    <row r="14" spans="1:13" ht="13.8" x14ac:dyDescent="0.3">
      <c r="A14" s="158"/>
      <c r="B14" s="37" t="s">
        <v>56</v>
      </c>
      <c r="C14" s="43" t="s">
        <v>2</v>
      </c>
      <c r="D14" s="38">
        <f>26679</f>
        <v>26679</v>
      </c>
      <c r="E14" s="39"/>
      <c r="F14" s="40" t="s">
        <v>199</v>
      </c>
      <c r="G14" s="30"/>
      <c r="H14" s="41"/>
      <c r="I14" s="42"/>
      <c r="J14" s="42"/>
      <c r="K14" s="43"/>
    </row>
    <row r="15" spans="1:13" ht="13.8" x14ac:dyDescent="0.3">
      <c r="A15" s="158"/>
      <c r="B15" s="37" t="s">
        <v>38</v>
      </c>
      <c r="C15" s="43" t="s">
        <v>2</v>
      </c>
      <c r="D15" s="38">
        <v>29824</v>
      </c>
      <c r="E15" s="39"/>
      <c r="F15" s="40" t="s">
        <v>200</v>
      </c>
      <c r="G15" s="30"/>
      <c r="H15" s="41"/>
      <c r="I15" s="42"/>
      <c r="J15" s="42"/>
      <c r="K15" s="43"/>
    </row>
    <row r="16" spans="1:13" ht="3" customHeight="1" x14ac:dyDescent="0.3">
      <c r="A16" s="158"/>
      <c r="B16" s="37"/>
      <c r="C16" s="43"/>
      <c r="D16" s="39"/>
      <c r="E16" s="39"/>
      <c r="F16" s="40"/>
      <c r="G16" s="30"/>
      <c r="H16" s="41"/>
      <c r="I16" s="43"/>
      <c r="J16" s="43"/>
      <c r="K16" s="43"/>
    </row>
    <row r="17" spans="1:11" ht="13.8" x14ac:dyDescent="0.3">
      <c r="A17" s="158"/>
      <c r="B17" s="175" t="s">
        <v>6</v>
      </c>
      <c r="C17" s="175"/>
      <c r="D17" s="175"/>
      <c r="E17" s="175"/>
      <c r="F17" s="175"/>
      <c r="G17" s="175"/>
      <c r="H17" s="175"/>
      <c r="I17" s="43"/>
      <c r="J17" s="43"/>
      <c r="K17" s="43"/>
    </row>
    <row r="18" spans="1:11" ht="13.8" x14ac:dyDescent="0.3">
      <c r="A18" s="158"/>
      <c r="B18" s="39" t="s">
        <v>4</v>
      </c>
      <c r="C18" s="43" t="s">
        <v>2</v>
      </c>
      <c r="D18" s="44" t="s">
        <v>202</v>
      </c>
      <c r="E18" s="39"/>
      <c r="F18" s="40" t="s">
        <v>201</v>
      </c>
      <c r="G18" s="30"/>
      <c r="H18" s="41"/>
      <c r="I18" s="43"/>
      <c r="J18" s="42"/>
      <c r="K18" s="43"/>
    </row>
    <row r="19" spans="1:11" ht="13.8" x14ac:dyDescent="0.3">
      <c r="A19" s="158"/>
      <c r="B19" s="39" t="s">
        <v>56</v>
      </c>
      <c r="C19" s="43" t="s">
        <v>2</v>
      </c>
      <c r="D19" s="44">
        <v>148217</v>
      </c>
      <c r="E19" s="39"/>
      <c r="F19" s="40" t="s">
        <v>203</v>
      </c>
      <c r="G19" s="30"/>
      <c r="H19" s="41"/>
      <c r="I19" s="43"/>
      <c r="J19" s="42"/>
      <c r="K19" s="43"/>
    </row>
    <row r="20" spans="1:11" ht="13.8" x14ac:dyDescent="0.3">
      <c r="A20" s="158"/>
      <c r="B20" s="39" t="s">
        <v>38</v>
      </c>
      <c r="C20" s="43" t="s">
        <v>2</v>
      </c>
      <c r="D20" s="44">
        <v>165689</v>
      </c>
      <c r="E20" s="39"/>
      <c r="F20" s="40" t="s">
        <v>204</v>
      </c>
      <c r="G20" s="30"/>
      <c r="H20" s="41"/>
      <c r="I20" s="43"/>
      <c r="J20" s="42"/>
      <c r="K20" s="43"/>
    </row>
    <row r="21" spans="1:11" ht="2.25" customHeight="1" x14ac:dyDescent="0.3">
      <c r="A21" s="158"/>
      <c r="B21" s="45"/>
      <c r="C21" s="45"/>
      <c r="D21" s="45"/>
      <c r="E21" s="45"/>
      <c r="F21" s="45"/>
      <c r="G21" s="45"/>
      <c r="H21" s="45"/>
      <c r="I21" s="43"/>
      <c r="J21" s="43"/>
      <c r="K21" s="43"/>
    </row>
    <row r="22" spans="1:11" ht="13.8" x14ac:dyDescent="0.3">
      <c r="A22" s="158"/>
      <c r="B22" s="46" t="s">
        <v>75</v>
      </c>
      <c r="C22" s="176"/>
      <c r="D22" s="176"/>
      <c r="E22" s="176"/>
      <c r="F22" s="176"/>
      <c r="G22" s="176"/>
      <c r="H22" s="176"/>
      <c r="I22" s="43"/>
      <c r="J22" s="30"/>
      <c r="K22" s="43"/>
    </row>
    <row r="23" spans="1:11" ht="13.8" x14ac:dyDescent="0.3">
      <c r="A23" s="158"/>
      <c r="B23" s="39" t="s">
        <v>4</v>
      </c>
      <c r="C23" s="43" t="s">
        <v>2</v>
      </c>
      <c r="D23" s="38">
        <v>23800</v>
      </c>
      <c r="E23" s="39"/>
      <c r="F23" s="40" t="s">
        <v>54</v>
      </c>
      <c r="G23" s="30"/>
      <c r="H23" s="41"/>
      <c r="I23" s="43"/>
      <c r="J23" s="30"/>
      <c r="K23" s="43"/>
    </row>
    <row r="24" spans="1:11" ht="13.8" x14ac:dyDescent="0.3">
      <c r="A24" s="158"/>
      <c r="B24" s="39" t="s">
        <v>5</v>
      </c>
      <c r="C24" s="43" t="s">
        <v>2</v>
      </c>
      <c r="D24" s="38">
        <v>34500</v>
      </c>
      <c r="E24" s="39"/>
      <c r="F24" s="40" t="s">
        <v>54</v>
      </c>
      <c r="G24" s="30"/>
      <c r="H24" s="41"/>
      <c r="I24" s="43"/>
      <c r="J24" s="30"/>
      <c r="K24" s="43"/>
    </row>
    <row r="25" spans="1:11" ht="2.25" customHeight="1" x14ac:dyDescent="0.3">
      <c r="A25" s="20"/>
      <c r="B25" s="43"/>
      <c r="C25" s="43"/>
      <c r="D25" s="42"/>
      <c r="E25" s="43"/>
      <c r="F25" s="43"/>
      <c r="G25" s="43"/>
      <c r="H25" s="43"/>
      <c r="I25" s="43"/>
      <c r="J25" s="30"/>
      <c r="K25" s="43"/>
    </row>
    <row r="26" spans="1:11" ht="13.8" x14ac:dyDescent="0.3">
      <c r="A26" s="20"/>
      <c r="B26" s="46" t="s">
        <v>73</v>
      </c>
      <c r="C26" s="43"/>
      <c r="D26" s="42"/>
      <c r="E26" s="43"/>
      <c r="F26" s="43"/>
      <c r="G26" s="43"/>
      <c r="H26" s="43"/>
      <c r="I26" s="43"/>
      <c r="J26" s="30"/>
      <c r="K26" s="43"/>
    </row>
    <row r="27" spans="1:11" ht="13.8" x14ac:dyDescent="0.3">
      <c r="A27" s="20"/>
      <c r="B27" s="39" t="s">
        <v>71</v>
      </c>
      <c r="C27" s="43"/>
      <c r="D27" s="38">
        <v>522</v>
      </c>
      <c r="E27" s="39"/>
      <c r="F27" s="40" t="s">
        <v>74</v>
      </c>
      <c r="G27" s="30"/>
      <c r="H27" s="41"/>
      <c r="I27" s="43"/>
      <c r="J27" s="30"/>
      <c r="K27" s="43"/>
    </row>
    <row r="28" spans="1:11" ht="13.8" x14ac:dyDescent="0.3">
      <c r="A28" s="20"/>
      <c r="B28" s="39" t="s">
        <v>72</v>
      </c>
      <c r="C28" s="43"/>
      <c r="D28" s="38">
        <v>161</v>
      </c>
      <c r="E28" s="39"/>
      <c r="F28" s="40" t="s">
        <v>74</v>
      </c>
      <c r="G28" s="30"/>
      <c r="H28" s="41"/>
      <c r="I28" s="43"/>
      <c r="J28" s="30"/>
      <c r="K28" s="43"/>
    </row>
    <row r="29" spans="1:11" ht="9" customHeight="1" x14ac:dyDescent="0.3">
      <c r="A29" s="20"/>
      <c r="B29" s="39"/>
      <c r="C29" s="43"/>
      <c r="D29" s="38"/>
      <c r="E29" s="39"/>
      <c r="F29" s="40"/>
      <c r="G29" s="30"/>
      <c r="H29" s="41"/>
      <c r="I29" s="43"/>
      <c r="J29" s="30"/>
      <c r="K29" s="43"/>
    </row>
    <row r="30" spans="1:11" ht="13.8" x14ac:dyDescent="0.3">
      <c r="A30" s="20"/>
      <c r="B30" s="46" t="s">
        <v>68</v>
      </c>
      <c r="C30" s="43"/>
      <c r="D30" s="42"/>
      <c r="E30" s="43"/>
      <c r="F30" s="43"/>
      <c r="G30" s="43"/>
      <c r="H30" s="43"/>
      <c r="I30" s="43"/>
      <c r="J30" s="30"/>
      <c r="K30" s="43"/>
    </row>
    <row r="31" spans="1:11" ht="13.8" x14ac:dyDescent="0.3">
      <c r="A31" s="20"/>
      <c r="B31" s="39" t="s">
        <v>30</v>
      </c>
      <c r="C31" s="43" t="s">
        <v>2</v>
      </c>
      <c r="D31" s="38">
        <v>364</v>
      </c>
      <c r="E31" s="39"/>
      <c r="F31" s="47" t="s">
        <v>67</v>
      </c>
      <c r="G31" s="30"/>
      <c r="H31" s="41"/>
      <c r="I31" s="43"/>
      <c r="J31" s="30"/>
      <c r="K31" s="43"/>
    </row>
    <row r="32" spans="1:11" ht="13.8" x14ac:dyDescent="0.3">
      <c r="A32" s="20"/>
      <c r="B32" s="39" t="s">
        <v>31</v>
      </c>
      <c r="C32" s="43" t="s">
        <v>2</v>
      </c>
      <c r="D32" s="38">
        <v>246</v>
      </c>
      <c r="E32" s="39" t="s">
        <v>13</v>
      </c>
      <c r="F32" s="47" t="s">
        <v>67</v>
      </c>
      <c r="G32" s="30"/>
      <c r="H32" s="41"/>
      <c r="I32" s="43"/>
      <c r="J32" s="30"/>
      <c r="K32" s="43"/>
    </row>
    <row r="33" spans="1:11" ht="5.25" customHeight="1" x14ac:dyDescent="0.3">
      <c r="A33" s="20"/>
      <c r="B33" s="43"/>
      <c r="C33" s="43"/>
      <c r="D33" s="43"/>
      <c r="E33" s="43"/>
      <c r="F33" s="43"/>
      <c r="G33" s="43"/>
      <c r="H33" s="43"/>
      <c r="I33" s="43"/>
      <c r="J33" s="30"/>
      <c r="K33" s="43"/>
    </row>
    <row r="34" spans="1:11" ht="13.8" x14ac:dyDescent="0.3">
      <c r="A34" s="20"/>
      <c r="B34" s="46" t="s">
        <v>122</v>
      </c>
      <c r="C34" s="43"/>
      <c r="D34" s="43"/>
      <c r="E34" s="43"/>
      <c r="F34" s="43"/>
      <c r="G34" s="43"/>
      <c r="H34" s="43"/>
      <c r="I34" s="43"/>
      <c r="J34" s="30"/>
      <c r="K34" s="43"/>
    </row>
    <row r="35" spans="1:11" ht="13.8" x14ac:dyDescent="0.3">
      <c r="A35" s="20"/>
      <c r="B35" s="39" t="s">
        <v>121</v>
      </c>
      <c r="C35" s="43" t="s">
        <v>2</v>
      </c>
      <c r="D35" s="39">
        <v>4.6399999999999997</v>
      </c>
      <c r="E35" s="39"/>
      <c r="F35" s="40" t="s">
        <v>205</v>
      </c>
      <c r="G35" s="30"/>
      <c r="H35" s="41"/>
      <c r="I35" s="43"/>
      <c r="J35" s="30"/>
      <c r="K35" s="43"/>
    </row>
    <row r="36" spans="1:11" ht="3.75" customHeight="1" x14ac:dyDescent="0.3">
      <c r="A36" s="20"/>
      <c r="B36" s="39"/>
      <c r="C36" s="43"/>
      <c r="D36" s="39"/>
      <c r="E36" s="39"/>
      <c r="F36" s="40"/>
      <c r="G36" s="30"/>
      <c r="H36" s="41"/>
      <c r="I36" s="43"/>
      <c r="J36" s="30"/>
      <c r="K36" s="43"/>
    </row>
    <row r="37" spans="1:11" ht="13.8" x14ac:dyDescent="0.3">
      <c r="A37" s="20"/>
      <c r="B37" s="46" t="s">
        <v>36</v>
      </c>
      <c r="C37" s="43"/>
      <c r="D37" s="39"/>
      <c r="E37" s="39"/>
      <c r="F37" s="40"/>
      <c r="G37" s="30"/>
      <c r="H37" s="41"/>
      <c r="I37" s="43"/>
      <c r="J37" s="30"/>
      <c r="K37" s="43"/>
    </row>
    <row r="38" spans="1:11" ht="13.8" x14ac:dyDescent="0.3">
      <c r="A38" s="20"/>
      <c r="B38" s="47" t="s">
        <v>58</v>
      </c>
      <c r="C38" s="43"/>
      <c r="D38" s="43"/>
      <c r="E38" s="43"/>
      <c r="F38" s="43"/>
      <c r="G38" s="43"/>
      <c r="H38" s="43"/>
      <c r="I38" s="43"/>
      <c r="J38" s="30"/>
      <c r="K38" s="43"/>
    </row>
    <row r="39" spans="1:11" ht="13.8" x14ac:dyDescent="0.3">
      <c r="A39" s="21"/>
      <c r="B39" s="48" t="s">
        <v>111</v>
      </c>
      <c r="C39" s="49"/>
      <c r="D39" s="48"/>
      <c r="E39" s="48"/>
      <c r="F39" s="50"/>
      <c r="G39" s="51"/>
      <c r="H39" s="52"/>
      <c r="I39" s="51"/>
      <c r="J39" s="30"/>
      <c r="K39" s="30"/>
    </row>
    <row r="40" spans="1:11" ht="8.25" customHeight="1" x14ac:dyDescent="0.3">
      <c r="A40" s="21"/>
      <c r="B40" s="53"/>
      <c r="C40" s="54"/>
      <c r="D40" s="53"/>
      <c r="E40" s="53"/>
      <c r="F40" s="55"/>
      <c r="G40" s="56"/>
      <c r="H40" s="57"/>
      <c r="I40" s="56"/>
      <c r="J40" s="30"/>
      <c r="K40" s="30"/>
    </row>
    <row r="41" spans="1:11" ht="13.8" x14ac:dyDescent="0.3">
      <c r="A41" s="21"/>
      <c r="B41" s="53" t="s">
        <v>102</v>
      </c>
      <c r="C41" s="54"/>
      <c r="D41" s="53"/>
      <c r="E41" s="53"/>
      <c r="F41" s="55"/>
      <c r="G41" s="56"/>
      <c r="H41" s="57"/>
      <c r="I41" s="56"/>
      <c r="J41" s="30"/>
      <c r="K41" s="30"/>
    </row>
    <row r="42" spans="1:11" ht="12.75" customHeight="1" x14ac:dyDescent="0.3">
      <c r="A42" s="21"/>
      <c r="B42" s="53" t="s">
        <v>206</v>
      </c>
      <c r="C42" s="43"/>
      <c r="D42" s="39"/>
      <c r="E42" s="39"/>
      <c r="F42" s="40"/>
      <c r="G42" s="30"/>
      <c r="H42" s="41"/>
      <c r="I42" s="30"/>
      <c r="J42" s="30"/>
      <c r="K42" s="30"/>
    </row>
    <row r="43" spans="1:11" ht="12.75" customHeight="1" x14ac:dyDescent="0.3">
      <c r="A43" s="21"/>
      <c r="B43" s="53" t="s">
        <v>207</v>
      </c>
      <c r="C43" s="43"/>
      <c r="D43" s="39"/>
      <c r="E43" s="39"/>
      <c r="F43" s="40"/>
      <c r="G43" s="30"/>
      <c r="H43" s="41"/>
      <c r="I43" s="30"/>
      <c r="J43" s="30"/>
      <c r="K43" s="30"/>
    </row>
    <row r="44" spans="1:11" ht="12.75" customHeight="1" x14ac:dyDescent="0.3">
      <c r="A44" s="21"/>
      <c r="B44" s="53"/>
      <c r="C44" s="43"/>
      <c r="D44" s="39"/>
      <c r="E44" s="39"/>
      <c r="F44" s="40"/>
      <c r="G44" s="30"/>
      <c r="H44" s="41"/>
      <c r="I44" s="30"/>
      <c r="J44" s="30"/>
      <c r="K44" s="30"/>
    </row>
    <row r="45" spans="1:11" ht="12.75" customHeight="1" x14ac:dyDescent="0.3">
      <c r="A45" s="21"/>
      <c r="B45" s="53"/>
      <c r="C45" s="43"/>
      <c r="D45" s="39"/>
      <c r="E45" s="39"/>
      <c r="F45" s="40"/>
      <c r="G45" s="30"/>
      <c r="H45" s="41"/>
      <c r="I45" s="30"/>
      <c r="J45" s="43" t="s">
        <v>112</v>
      </c>
      <c r="K45" s="30"/>
    </row>
    <row r="46" spans="1:11" ht="12" customHeight="1" x14ac:dyDescent="0.3">
      <c r="A46" s="21"/>
      <c r="B46" s="46" t="s">
        <v>55</v>
      </c>
      <c r="C46" s="43"/>
      <c r="D46" s="39"/>
      <c r="E46" s="39"/>
      <c r="F46" s="40"/>
      <c r="G46" s="30"/>
      <c r="H46" s="41"/>
      <c r="I46" s="30"/>
      <c r="J46" s="30"/>
      <c r="K46" s="30"/>
    </row>
    <row r="47" spans="1:11" ht="3.75" customHeight="1" x14ac:dyDescent="0.3">
      <c r="A47" s="21"/>
      <c r="B47" s="39"/>
      <c r="C47" s="43"/>
      <c r="D47" s="39"/>
      <c r="E47" s="39"/>
      <c r="F47" s="40"/>
      <c r="G47" s="30"/>
      <c r="H47" s="41"/>
      <c r="I47" s="30"/>
      <c r="J47" s="30"/>
      <c r="K47" s="30"/>
    </row>
    <row r="48" spans="1:11" ht="13.8" x14ac:dyDescent="0.3">
      <c r="A48" s="21"/>
      <c r="B48" s="58" t="s">
        <v>65</v>
      </c>
      <c r="C48" s="43"/>
      <c r="D48" s="39"/>
      <c r="E48" s="39"/>
      <c r="F48" s="59">
        <v>0.18</v>
      </c>
      <c r="G48" s="30"/>
      <c r="H48" s="60" t="s">
        <v>54</v>
      </c>
      <c r="I48" s="30"/>
      <c r="J48" s="30"/>
      <c r="K48" s="30"/>
    </row>
    <row r="49" spans="1:13" ht="13.8" x14ac:dyDescent="0.3">
      <c r="A49" s="21"/>
      <c r="B49" s="58" t="s">
        <v>64</v>
      </c>
      <c r="C49" s="43"/>
      <c r="D49" s="39"/>
      <c r="E49" s="39"/>
      <c r="F49" s="59">
        <v>0.216</v>
      </c>
      <c r="G49" s="30"/>
      <c r="H49" s="60" t="s">
        <v>54</v>
      </c>
      <c r="I49" s="30"/>
      <c r="J49" s="30"/>
      <c r="K49" s="30"/>
    </row>
    <row r="50" spans="1:13" ht="13.8" x14ac:dyDescent="0.3">
      <c r="A50" s="21"/>
      <c r="B50" s="58" t="s">
        <v>66</v>
      </c>
      <c r="C50" s="43"/>
      <c r="D50" s="39"/>
      <c r="E50" s="39"/>
      <c r="F50" s="59">
        <v>0.36</v>
      </c>
      <c r="G50" s="30"/>
      <c r="H50" s="60" t="s">
        <v>54</v>
      </c>
      <c r="I50" s="30"/>
      <c r="J50" s="30"/>
      <c r="K50" s="30"/>
    </row>
    <row r="51" spans="1:13" ht="13.8" x14ac:dyDescent="0.3">
      <c r="A51" s="21"/>
      <c r="B51" s="58" t="s">
        <v>81</v>
      </c>
      <c r="C51" s="43"/>
      <c r="D51" s="39"/>
      <c r="E51" s="39"/>
      <c r="F51" s="59"/>
      <c r="G51" s="30"/>
      <c r="H51" s="41"/>
      <c r="I51" s="30"/>
      <c r="J51" s="30"/>
      <c r="K51" s="30"/>
    </row>
    <row r="52" spans="1:13" s="2" customFormat="1" ht="9.75" customHeight="1" x14ac:dyDescent="0.3">
      <c r="A52" s="21"/>
      <c r="B52" s="61"/>
      <c r="C52" s="30"/>
      <c r="D52" s="30"/>
      <c r="E52" s="30"/>
      <c r="F52" s="30"/>
      <c r="G52" s="30"/>
      <c r="H52" s="30"/>
      <c r="I52" s="30"/>
      <c r="J52" s="30"/>
      <c r="K52" s="30"/>
      <c r="L52"/>
      <c r="M52"/>
    </row>
    <row r="53" spans="1:13" s="2" customFormat="1" ht="13.8" x14ac:dyDescent="0.3">
      <c r="A53" s="21"/>
      <c r="B53" s="62" t="s">
        <v>99</v>
      </c>
      <c r="C53" s="43"/>
      <c r="D53" s="39"/>
      <c r="E53" s="39"/>
      <c r="F53" s="40"/>
      <c r="G53" s="30"/>
      <c r="H53" s="41"/>
      <c r="I53" s="30"/>
      <c r="J53" s="30"/>
      <c r="K53" s="30"/>
      <c r="L53"/>
      <c r="M53"/>
    </row>
    <row r="54" spans="1:13" s="2" customFormat="1" ht="13.8" x14ac:dyDescent="0.3">
      <c r="A54" s="21"/>
      <c r="B54" s="62" t="s">
        <v>110</v>
      </c>
      <c r="C54" s="43"/>
      <c r="D54" s="39"/>
      <c r="E54" s="39"/>
      <c r="F54" s="40"/>
      <c r="G54" s="30"/>
      <c r="H54" s="41"/>
      <c r="I54" s="30"/>
      <c r="J54" s="30"/>
      <c r="K54" s="30"/>
      <c r="L54"/>
      <c r="M54"/>
    </row>
    <row r="55" spans="1:13" ht="13.8" x14ac:dyDescent="0.3">
      <c r="A55" s="21"/>
      <c r="B55" s="144" t="s">
        <v>103</v>
      </c>
      <c r="C55" s="145"/>
      <c r="D55" s="146"/>
      <c r="E55" s="146"/>
      <c r="F55" s="144"/>
      <c r="G55" s="147"/>
      <c r="H55" s="148"/>
      <c r="I55" s="147"/>
      <c r="J55" s="147"/>
      <c r="K55" s="30"/>
    </row>
    <row r="56" spans="1:13" x14ac:dyDescent="0.25">
      <c r="B56" s="155" t="s">
        <v>208</v>
      </c>
      <c r="J56"/>
    </row>
    <row r="57" spans="1:13" x14ac:dyDescent="0.25">
      <c r="J57"/>
    </row>
    <row r="58" spans="1:13" x14ac:dyDescent="0.25">
      <c r="J58"/>
    </row>
  </sheetData>
  <sheetProtection algorithmName="SHA-512" hashValue="nY1mEWP93FVYfqRjodDedXdh0re3VYt7uhcndNf9VIqmp2moU3cs3TG4KC8O48v1HQWno7MdhLfCxzfA0IPIUg==" saltValue="VT42frIY67pP4uLsKX+3Cg==" spinCount="100000" sheet="1" objects="1" scenarios="1"/>
  <mergeCells count="21">
    <mergeCell ref="B5:D5"/>
    <mergeCell ref="F5:J5"/>
    <mergeCell ref="A1:K1"/>
    <mergeCell ref="B3:D3"/>
    <mergeCell ref="E3:J3"/>
    <mergeCell ref="B4:D4"/>
    <mergeCell ref="F4:J4"/>
    <mergeCell ref="A13:A24"/>
    <mergeCell ref="B17:H17"/>
    <mergeCell ref="C22:H22"/>
    <mergeCell ref="B6:D6"/>
    <mergeCell ref="F6:J6"/>
    <mergeCell ref="B7:D7"/>
    <mergeCell ref="F7:J7"/>
    <mergeCell ref="B8:D8"/>
    <mergeCell ref="F8:J8"/>
    <mergeCell ref="B9:D9"/>
    <mergeCell ref="F9:J9"/>
    <mergeCell ref="B10:D10"/>
    <mergeCell ref="F10:J10"/>
    <mergeCell ref="C11:K12"/>
  </mergeCells>
  <hyperlinks>
    <hyperlink ref="B56" r:id="rId1" xr:uid="{C3CA0C03-39C5-4255-8A92-F741285FF917}"/>
  </hyperlinks>
  <pageMargins left="0.15748031496062992" right="0.15748031496062992" top="0.19685039370078741" bottom="0" header="0.51181102362204722" footer="0.51181102362204722"/>
  <pageSetup paperSize="9" scale="85" orientation="landscape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F145C-530E-41CE-AC9D-0E5053E27892}">
  <dimension ref="A1:M59"/>
  <sheetViews>
    <sheetView workbookViewId="0">
      <selection activeCell="F7" sqref="F7:J7"/>
    </sheetView>
  </sheetViews>
  <sheetFormatPr defaultColWidth="0" defaultRowHeight="13.2" x14ac:dyDescent="0.25"/>
  <cols>
    <col min="1" max="1" width="9.109375" customWidth="1"/>
    <col min="2" max="2" width="33" style="1" customWidth="1"/>
    <col min="3" max="3" width="3" style="137" customWidth="1"/>
    <col min="4" max="4" width="12" style="1" bestFit="1" customWidth="1"/>
    <col min="5" max="5" width="3.6640625" style="1" customWidth="1"/>
    <col min="6" max="6" width="11" style="2" bestFit="1" customWidth="1"/>
    <col min="7" max="7" width="2.109375" bestFit="1" customWidth="1"/>
    <col min="8" max="8" width="4.6640625" style="3" bestFit="1" customWidth="1"/>
    <col min="9" max="9" width="15.6640625" bestFit="1" customWidth="1"/>
    <col min="10" max="10" width="13.6640625" style="2" bestFit="1" customWidth="1"/>
    <col min="11" max="11" width="9.109375" customWidth="1"/>
    <col min="12" max="16384" width="9.109375" hidden="1"/>
  </cols>
  <sheetData>
    <row r="1" spans="1:13" ht="31.2" x14ac:dyDescent="0.6">
      <c r="A1" s="177" t="s">
        <v>160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</row>
    <row r="2" spans="1:13" ht="23.25" customHeight="1" thickBot="1" x14ac:dyDescent="0.65">
      <c r="A2" s="6"/>
      <c r="B2" s="138"/>
      <c r="C2" s="138"/>
      <c r="D2" s="138"/>
      <c r="E2" s="138"/>
      <c r="F2" s="138"/>
      <c r="G2" s="138"/>
      <c r="H2" s="138"/>
      <c r="I2" s="138"/>
      <c r="J2" s="138"/>
      <c r="K2" s="6"/>
    </row>
    <row r="3" spans="1:13" ht="14.4" x14ac:dyDescent="0.3">
      <c r="A3" s="6"/>
      <c r="B3" s="178" t="s">
        <v>12</v>
      </c>
      <c r="C3" s="179"/>
      <c r="D3" s="179"/>
      <c r="E3" s="180" t="s">
        <v>1</v>
      </c>
      <c r="F3" s="181"/>
      <c r="G3" s="181"/>
      <c r="H3" s="181"/>
      <c r="I3" s="181"/>
      <c r="J3" s="182"/>
      <c r="K3" s="31"/>
    </row>
    <row r="4" spans="1:13" ht="14.4" x14ac:dyDescent="0.3">
      <c r="A4" s="6" t="s">
        <v>13</v>
      </c>
      <c r="B4" s="169" t="s">
        <v>161</v>
      </c>
      <c r="C4" s="170"/>
      <c r="D4" s="170"/>
      <c r="E4" s="35"/>
      <c r="F4" s="183" t="s">
        <v>14</v>
      </c>
      <c r="G4" s="183"/>
      <c r="H4" s="183"/>
      <c r="I4" s="183"/>
      <c r="J4" s="184"/>
      <c r="K4" s="31"/>
    </row>
    <row r="5" spans="1:13" ht="14.4" x14ac:dyDescent="0.3">
      <c r="A5" s="6"/>
      <c r="B5" s="169" t="s">
        <v>162</v>
      </c>
      <c r="C5" s="170"/>
      <c r="D5" s="170"/>
      <c r="E5" s="36"/>
      <c r="F5" s="172" t="s">
        <v>168</v>
      </c>
      <c r="G5" s="172"/>
      <c r="H5" s="172"/>
      <c r="I5" s="172"/>
      <c r="J5" s="173"/>
      <c r="K5" s="31"/>
    </row>
    <row r="6" spans="1:13" ht="14.4" x14ac:dyDescent="0.3">
      <c r="A6" s="6"/>
      <c r="B6" s="169" t="s">
        <v>163</v>
      </c>
      <c r="C6" s="170"/>
      <c r="D6" s="170"/>
      <c r="E6" s="36"/>
      <c r="F6" s="172" t="s">
        <v>169</v>
      </c>
      <c r="G6" s="172"/>
      <c r="H6" s="172"/>
      <c r="I6" s="172"/>
      <c r="J6" s="173"/>
      <c r="K6" s="31"/>
    </row>
    <row r="7" spans="1:13" ht="14.4" x14ac:dyDescent="0.3">
      <c r="A7" s="6"/>
      <c r="B7" s="169" t="s">
        <v>164</v>
      </c>
      <c r="C7" s="170"/>
      <c r="D7" s="170"/>
      <c r="E7" s="36"/>
      <c r="F7" s="172" t="s">
        <v>170</v>
      </c>
      <c r="G7" s="172"/>
      <c r="H7" s="172"/>
      <c r="I7" s="172"/>
      <c r="J7" s="173"/>
      <c r="K7" s="31"/>
    </row>
    <row r="8" spans="1:13" ht="14.4" x14ac:dyDescent="0.3">
      <c r="A8" s="6"/>
      <c r="B8" s="169" t="s">
        <v>165</v>
      </c>
      <c r="C8" s="170"/>
      <c r="D8" s="170"/>
      <c r="E8" s="36"/>
      <c r="F8" s="172" t="s">
        <v>171</v>
      </c>
      <c r="G8" s="172"/>
      <c r="H8" s="172"/>
      <c r="I8" s="172"/>
      <c r="J8" s="173"/>
      <c r="K8" s="31"/>
    </row>
    <row r="9" spans="1:13" ht="14.4" x14ac:dyDescent="0.3">
      <c r="A9" s="6"/>
      <c r="B9" s="169" t="s">
        <v>166</v>
      </c>
      <c r="C9" s="170"/>
      <c r="D9" s="171"/>
      <c r="E9" s="36"/>
      <c r="F9" s="172" t="s">
        <v>172</v>
      </c>
      <c r="G9" s="172"/>
      <c r="H9" s="172"/>
      <c r="I9" s="172"/>
      <c r="J9" s="173"/>
      <c r="K9" s="31"/>
    </row>
    <row r="10" spans="1:13" ht="14.4" x14ac:dyDescent="0.3">
      <c r="A10" s="6"/>
      <c r="B10" s="169" t="s">
        <v>167</v>
      </c>
      <c r="C10" s="170"/>
      <c r="D10" s="171"/>
      <c r="E10" s="36"/>
      <c r="F10" s="172" t="s">
        <v>173</v>
      </c>
      <c r="G10" s="172"/>
      <c r="H10" s="172"/>
      <c r="I10" s="172"/>
      <c r="J10" s="173"/>
      <c r="K10" s="31"/>
    </row>
    <row r="11" spans="1:13" ht="8.25" customHeight="1" x14ac:dyDescent="0.3">
      <c r="A11" s="6"/>
      <c r="B11" s="31"/>
      <c r="C11" s="174" t="s">
        <v>13</v>
      </c>
      <c r="D11" s="174"/>
      <c r="E11" s="174"/>
      <c r="F11" s="174"/>
      <c r="G11" s="174"/>
      <c r="H11" s="174"/>
      <c r="I11" s="174"/>
      <c r="J11" s="174"/>
      <c r="K11" s="174"/>
      <c r="L11" s="4"/>
      <c r="M11" s="5"/>
    </row>
    <row r="12" spans="1:13" ht="10.5" customHeight="1" x14ac:dyDescent="0.3">
      <c r="A12" s="137"/>
      <c r="B12" s="63" t="s">
        <v>3</v>
      </c>
      <c r="C12" s="174"/>
      <c r="D12" s="174"/>
      <c r="E12" s="174"/>
      <c r="F12" s="174"/>
      <c r="G12" s="174"/>
      <c r="H12" s="174"/>
      <c r="I12" s="174"/>
      <c r="J12" s="174"/>
      <c r="K12" s="174"/>
    </row>
    <row r="13" spans="1:13" ht="13.8" x14ac:dyDescent="0.3">
      <c r="A13" s="158"/>
      <c r="B13" s="37" t="s">
        <v>4</v>
      </c>
      <c r="C13" s="43" t="s">
        <v>2</v>
      </c>
      <c r="D13" s="38">
        <v>16425</v>
      </c>
      <c r="E13" s="39"/>
      <c r="F13" s="40" t="s">
        <v>174</v>
      </c>
      <c r="G13" s="30"/>
      <c r="H13" s="41"/>
      <c r="I13" s="42"/>
      <c r="J13" s="42"/>
      <c r="K13" s="43"/>
    </row>
    <row r="14" spans="1:13" ht="13.8" x14ac:dyDescent="0.3">
      <c r="A14" s="158"/>
      <c r="B14" s="37" t="s">
        <v>56</v>
      </c>
      <c r="C14" s="43" t="s">
        <v>2</v>
      </c>
      <c r="D14" s="38">
        <f>25425</f>
        <v>25425</v>
      </c>
      <c r="E14" s="39"/>
      <c r="F14" s="40" t="s">
        <v>175</v>
      </c>
      <c r="G14" s="30"/>
      <c r="H14" s="41"/>
      <c r="I14" s="42"/>
      <c r="J14" s="42"/>
      <c r="K14" s="43"/>
    </row>
    <row r="15" spans="1:13" ht="13.8" x14ac:dyDescent="0.3">
      <c r="A15" s="158"/>
      <c r="B15" s="37" t="s">
        <v>38</v>
      </c>
      <c r="C15" s="43" t="s">
        <v>2</v>
      </c>
      <c r="D15" s="38">
        <v>28422</v>
      </c>
      <c r="E15" s="39"/>
      <c r="F15" s="40" t="s">
        <v>176</v>
      </c>
      <c r="G15" s="30"/>
      <c r="H15" s="41"/>
      <c r="I15" s="42"/>
      <c r="J15" s="42"/>
      <c r="K15" s="43"/>
    </row>
    <row r="16" spans="1:13" ht="3" customHeight="1" x14ac:dyDescent="0.3">
      <c r="A16" s="158"/>
      <c r="B16" s="37"/>
      <c r="C16" s="43"/>
      <c r="D16" s="39"/>
      <c r="E16" s="39"/>
      <c r="F16" s="40"/>
      <c r="G16" s="30"/>
      <c r="H16" s="41"/>
      <c r="I16" s="43"/>
      <c r="J16" s="43"/>
      <c r="K16" s="43"/>
    </row>
    <row r="17" spans="1:11" ht="13.8" x14ac:dyDescent="0.3">
      <c r="A17" s="158"/>
      <c r="B17" s="175" t="s">
        <v>6</v>
      </c>
      <c r="C17" s="175"/>
      <c r="D17" s="175"/>
      <c r="E17" s="175"/>
      <c r="F17" s="175"/>
      <c r="G17" s="175"/>
      <c r="H17" s="175"/>
      <c r="I17" s="43"/>
      <c r="J17" s="43"/>
      <c r="K17" s="43"/>
    </row>
    <row r="18" spans="1:11" ht="13.8" x14ac:dyDescent="0.3">
      <c r="A18" s="158"/>
      <c r="B18" s="39" t="s">
        <v>4</v>
      </c>
      <c r="C18" s="43" t="s">
        <v>2</v>
      </c>
      <c r="D18" s="44">
        <v>91250</v>
      </c>
      <c r="E18" s="39"/>
      <c r="F18" s="40" t="s">
        <v>177</v>
      </c>
      <c r="G18" s="30"/>
      <c r="H18" s="41"/>
      <c r="I18" s="43"/>
      <c r="J18" s="42"/>
      <c r="K18" s="43"/>
    </row>
    <row r="19" spans="1:11" ht="13.8" x14ac:dyDescent="0.3">
      <c r="A19" s="158"/>
      <c r="B19" s="39" t="s">
        <v>56</v>
      </c>
      <c r="C19" s="43" t="s">
        <v>2</v>
      </c>
      <c r="D19" s="44">
        <v>141250</v>
      </c>
      <c r="E19" s="39"/>
      <c r="F19" s="40" t="s">
        <v>178</v>
      </c>
      <c r="G19" s="30"/>
      <c r="H19" s="41"/>
      <c r="I19" s="43"/>
      <c r="J19" s="42"/>
      <c r="K19" s="43"/>
    </row>
    <row r="20" spans="1:11" ht="13.8" x14ac:dyDescent="0.3">
      <c r="A20" s="158"/>
      <c r="B20" s="39" t="s">
        <v>38</v>
      </c>
      <c r="C20" s="43" t="s">
        <v>2</v>
      </c>
      <c r="D20" s="44">
        <v>157900</v>
      </c>
      <c r="E20" s="39"/>
      <c r="F20" s="40" t="s">
        <v>179</v>
      </c>
      <c r="G20" s="30"/>
      <c r="H20" s="41"/>
      <c r="I20" s="43"/>
      <c r="J20" s="42"/>
      <c r="K20" s="43"/>
    </row>
    <row r="21" spans="1:11" ht="2.25" customHeight="1" x14ac:dyDescent="0.3">
      <c r="A21" s="158"/>
      <c r="B21" s="45"/>
      <c r="C21" s="45"/>
      <c r="D21" s="45"/>
      <c r="E21" s="45"/>
      <c r="F21" s="45"/>
      <c r="G21" s="45"/>
      <c r="H21" s="45"/>
      <c r="I21" s="43"/>
      <c r="J21" s="43"/>
      <c r="K21" s="43"/>
    </row>
    <row r="22" spans="1:11" ht="13.8" x14ac:dyDescent="0.3">
      <c r="A22" s="158"/>
      <c r="B22" s="46" t="s">
        <v>75</v>
      </c>
      <c r="C22" s="176"/>
      <c r="D22" s="176"/>
      <c r="E22" s="176"/>
      <c r="F22" s="176"/>
      <c r="G22" s="176"/>
      <c r="H22" s="176"/>
      <c r="I22" s="43"/>
      <c r="J22" s="30"/>
      <c r="K22" s="43"/>
    </row>
    <row r="23" spans="1:11" ht="13.8" x14ac:dyDescent="0.3">
      <c r="A23" s="158"/>
      <c r="B23" s="39" t="s">
        <v>4</v>
      </c>
      <c r="C23" s="43" t="s">
        <v>2</v>
      </c>
      <c r="D23" s="38">
        <v>23800</v>
      </c>
      <c r="E23" s="39"/>
      <c r="F23" s="40" t="s">
        <v>54</v>
      </c>
      <c r="G23" s="30"/>
      <c r="H23" s="41"/>
      <c r="I23" s="43"/>
      <c r="J23" s="30"/>
      <c r="K23" s="43"/>
    </row>
    <row r="24" spans="1:11" ht="13.8" x14ac:dyDescent="0.3">
      <c r="A24" s="158"/>
      <c r="B24" s="39" t="s">
        <v>5</v>
      </c>
      <c r="C24" s="43" t="s">
        <v>2</v>
      </c>
      <c r="D24" s="38">
        <v>34500</v>
      </c>
      <c r="E24" s="39"/>
      <c r="F24" s="40" t="s">
        <v>54</v>
      </c>
      <c r="G24" s="30"/>
      <c r="H24" s="41"/>
      <c r="I24" s="43"/>
      <c r="J24" s="30"/>
      <c r="K24" s="43"/>
    </row>
    <row r="25" spans="1:11" ht="2.25" customHeight="1" x14ac:dyDescent="0.3">
      <c r="A25" s="20"/>
      <c r="B25" s="43"/>
      <c r="C25" s="43"/>
      <c r="D25" s="42"/>
      <c r="E25" s="43"/>
      <c r="F25" s="43"/>
      <c r="G25" s="43"/>
      <c r="H25" s="43"/>
      <c r="I25" s="43"/>
      <c r="J25" s="30"/>
      <c r="K25" s="43"/>
    </row>
    <row r="26" spans="1:11" ht="13.8" x14ac:dyDescent="0.3">
      <c r="A26" s="20"/>
      <c r="B26" s="46" t="s">
        <v>73</v>
      </c>
      <c r="C26" s="43"/>
      <c r="D26" s="42"/>
      <c r="E26" s="43"/>
      <c r="F26" s="43"/>
      <c r="G26" s="43"/>
      <c r="H26" s="43"/>
      <c r="I26" s="43"/>
      <c r="J26" s="30"/>
      <c r="K26" s="43"/>
    </row>
    <row r="27" spans="1:11" ht="13.8" x14ac:dyDescent="0.3">
      <c r="A27" s="20"/>
      <c r="B27" s="39" t="s">
        <v>71</v>
      </c>
      <c r="C27" s="43"/>
      <c r="D27" s="38">
        <v>452</v>
      </c>
      <c r="E27" s="39"/>
      <c r="F27" s="40" t="s">
        <v>74</v>
      </c>
      <c r="G27" s="30"/>
      <c r="H27" s="41"/>
      <c r="I27" s="43"/>
      <c r="J27" s="30"/>
      <c r="K27" s="43"/>
    </row>
    <row r="28" spans="1:11" ht="13.8" x14ac:dyDescent="0.3">
      <c r="A28" s="20"/>
      <c r="B28" s="39" t="s">
        <v>72</v>
      </c>
      <c r="C28" s="43"/>
      <c r="D28" s="38">
        <v>139</v>
      </c>
      <c r="E28" s="39"/>
      <c r="F28" s="40" t="s">
        <v>74</v>
      </c>
      <c r="G28" s="30"/>
      <c r="H28" s="41"/>
      <c r="I28" s="43"/>
      <c r="J28" s="30"/>
      <c r="K28" s="43"/>
    </row>
    <row r="29" spans="1:11" ht="9" customHeight="1" x14ac:dyDescent="0.3">
      <c r="A29" s="20"/>
      <c r="B29" s="39"/>
      <c r="C29" s="43"/>
      <c r="D29" s="38"/>
      <c r="E29" s="39"/>
      <c r="F29" s="40"/>
      <c r="G29" s="30"/>
      <c r="H29" s="41"/>
      <c r="I29" s="43"/>
      <c r="J29" s="30"/>
      <c r="K29" s="43"/>
    </row>
    <row r="30" spans="1:11" ht="13.8" x14ac:dyDescent="0.3">
      <c r="A30" s="20"/>
      <c r="B30" s="46" t="s">
        <v>68</v>
      </c>
      <c r="C30" s="43"/>
      <c r="D30" s="42"/>
      <c r="E30" s="43"/>
      <c r="F30" s="43"/>
      <c r="G30" s="43"/>
      <c r="H30" s="43"/>
      <c r="I30" s="43"/>
      <c r="J30" s="30"/>
      <c r="K30" s="43"/>
    </row>
    <row r="31" spans="1:11" ht="13.8" x14ac:dyDescent="0.3">
      <c r="A31" s="20"/>
      <c r="B31" s="39" t="s">
        <v>30</v>
      </c>
      <c r="C31" s="43" t="s">
        <v>2</v>
      </c>
      <c r="D31" s="38">
        <v>347</v>
      </c>
      <c r="E31" s="39"/>
      <c r="F31" s="47" t="s">
        <v>67</v>
      </c>
      <c r="G31" s="30"/>
      <c r="H31" s="41"/>
      <c r="I31" s="43"/>
      <c r="J31" s="30"/>
      <c r="K31" s="43"/>
    </row>
    <row r="32" spans="1:11" ht="13.8" x14ac:dyDescent="0.3">
      <c r="A32" s="20"/>
      <c r="B32" s="39" t="s">
        <v>31</v>
      </c>
      <c r="C32" s="43" t="s">
        <v>2</v>
      </c>
      <c r="D32" s="38">
        <v>234</v>
      </c>
      <c r="E32" s="39" t="s">
        <v>13</v>
      </c>
      <c r="F32" s="47" t="s">
        <v>67</v>
      </c>
      <c r="G32" s="30"/>
      <c r="H32" s="41"/>
      <c r="I32" s="43"/>
      <c r="J32" s="30"/>
      <c r="K32" s="43"/>
    </row>
    <row r="33" spans="1:11" ht="5.25" customHeight="1" x14ac:dyDescent="0.3">
      <c r="A33" s="20"/>
      <c r="B33" s="43"/>
      <c r="C33" s="43"/>
      <c r="D33" s="43"/>
      <c r="E33" s="43"/>
      <c r="F33" s="43"/>
      <c r="G33" s="43"/>
      <c r="H33" s="43"/>
      <c r="I33" s="43"/>
      <c r="J33" s="30"/>
      <c r="K33" s="43"/>
    </row>
    <row r="34" spans="1:11" ht="13.8" x14ac:dyDescent="0.3">
      <c r="A34" s="20"/>
      <c r="B34" s="46" t="s">
        <v>122</v>
      </c>
      <c r="C34" s="43"/>
      <c r="D34" s="43"/>
      <c r="E34" s="43"/>
      <c r="F34" s="43"/>
      <c r="G34" s="43"/>
      <c r="H34" s="43"/>
      <c r="I34" s="43"/>
      <c r="J34" s="30"/>
      <c r="K34" s="43"/>
    </row>
    <row r="35" spans="1:11" ht="13.8" x14ac:dyDescent="0.3">
      <c r="A35" s="20"/>
      <c r="B35" s="39" t="s">
        <v>121</v>
      </c>
      <c r="C35" s="43" t="s">
        <v>2</v>
      </c>
      <c r="D35" s="39">
        <v>3.98</v>
      </c>
      <c r="E35" s="39"/>
      <c r="F35" s="40" t="s">
        <v>180</v>
      </c>
      <c r="G35" s="30"/>
      <c r="H35" s="41"/>
      <c r="I35" s="43"/>
      <c r="J35" s="30"/>
      <c r="K35" s="43"/>
    </row>
    <row r="36" spans="1:11" ht="3.75" customHeight="1" x14ac:dyDescent="0.3">
      <c r="A36" s="20"/>
      <c r="B36" s="39"/>
      <c r="C36" s="43"/>
      <c r="D36" s="39"/>
      <c r="E36" s="39"/>
      <c r="F36" s="40"/>
      <c r="G36" s="30"/>
      <c r="H36" s="41"/>
      <c r="I36" s="43"/>
      <c r="J36" s="30"/>
      <c r="K36" s="43"/>
    </row>
    <row r="37" spans="1:11" ht="13.8" x14ac:dyDescent="0.3">
      <c r="A37" s="20"/>
      <c r="B37" s="46" t="s">
        <v>36</v>
      </c>
      <c r="C37" s="43"/>
      <c r="D37" s="39"/>
      <c r="E37" s="39"/>
      <c r="F37" s="40"/>
      <c r="G37" s="30"/>
      <c r="H37" s="41"/>
      <c r="I37" s="43"/>
      <c r="J37" s="30"/>
      <c r="K37" s="43"/>
    </row>
    <row r="38" spans="1:11" ht="13.8" x14ac:dyDescent="0.3">
      <c r="A38" s="20"/>
      <c r="B38" s="47" t="s">
        <v>58</v>
      </c>
      <c r="C38" s="43"/>
      <c r="D38" s="43"/>
      <c r="E38" s="43"/>
      <c r="F38" s="43"/>
      <c r="G38" s="43"/>
      <c r="H38" s="43"/>
      <c r="I38" s="43"/>
      <c r="J38" s="30"/>
      <c r="K38" s="43"/>
    </row>
    <row r="39" spans="1:11" ht="13.8" x14ac:dyDescent="0.3">
      <c r="A39" s="21"/>
      <c r="B39" s="48" t="s">
        <v>111</v>
      </c>
      <c r="C39" s="49"/>
      <c r="D39" s="48"/>
      <c r="E39" s="48"/>
      <c r="F39" s="50"/>
      <c r="G39" s="51"/>
      <c r="H39" s="52"/>
      <c r="I39" s="51"/>
      <c r="J39" s="30"/>
      <c r="K39" s="30"/>
    </row>
    <row r="40" spans="1:11" ht="8.25" customHeight="1" x14ac:dyDescent="0.3">
      <c r="A40" s="21"/>
      <c r="B40" s="53"/>
      <c r="C40" s="54"/>
      <c r="D40" s="53"/>
      <c r="E40" s="53"/>
      <c r="F40" s="55"/>
      <c r="G40" s="56"/>
      <c r="H40" s="57"/>
      <c r="I40" s="56"/>
      <c r="J40" s="30"/>
      <c r="K40" s="30"/>
    </row>
    <row r="41" spans="1:11" ht="13.8" x14ac:dyDescent="0.3">
      <c r="A41" s="21"/>
      <c r="B41" s="53" t="s">
        <v>102</v>
      </c>
      <c r="C41" s="54"/>
      <c r="D41" s="53"/>
      <c r="E41" s="53"/>
      <c r="F41" s="55"/>
      <c r="G41" s="56"/>
      <c r="H41" s="57"/>
      <c r="I41" s="56"/>
      <c r="J41" s="30"/>
      <c r="K41" s="30"/>
    </row>
    <row r="42" spans="1:11" ht="12.75" customHeight="1" x14ac:dyDescent="0.3">
      <c r="A42" s="21"/>
      <c r="B42" s="53" t="s">
        <v>100</v>
      </c>
      <c r="C42" s="43"/>
      <c r="D42" s="39"/>
      <c r="E42" s="39"/>
      <c r="F42" s="40"/>
      <c r="G42" s="30"/>
      <c r="H42" s="41"/>
      <c r="I42" s="30"/>
      <c r="J42" s="30"/>
      <c r="K42" s="30"/>
    </row>
    <row r="43" spans="1:11" ht="12.75" customHeight="1" x14ac:dyDescent="0.3">
      <c r="A43" s="21"/>
      <c r="B43" s="53" t="s">
        <v>101</v>
      </c>
      <c r="C43" s="43"/>
      <c r="D43" s="39"/>
      <c r="E43" s="39"/>
      <c r="F43" s="40"/>
      <c r="G43" s="30"/>
      <c r="H43" s="41"/>
      <c r="I43" s="30"/>
      <c r="J43" s="30"/>
      <c r="K43" s="30"/>
    </row>
    <row r="44" spans="1:11" ht="12.75" customHeight="1" x14ac:dyDescent="0.3">
      <c r="A44" s="21"/>
      <c r="B44" s="53"/>
      <c r="C44" s="43"/>
      <c r="D44" s="39"/>
      <c r="E44" s="39"/>
      <c r="F44" s="40"/>
      <c r="G44" s="30"/>
      <c r="H44" s="41"/>
      <c r="I44" s="30"/>
      <c r="J44" s="30"/>
      <c r="K44" s="30"/>
    </row>
    <row r="45" spans="1:11" ht="12.75" customHeight="1" x14ac:dyDescent="0.3">
      <c r="A45" s="21"/>
      <c r="B45" s="53"/>
      <c r="C45" s="43"/>
      <c r="D45" s="39"/>
      <c r="E45" s="39"/>
      <c r="F45" s="40"/>
      <c r="G45" s="30"/>
      <c r="H45" s="41"/>
      <c r="I45" s="30"/>
      <c r="J45" s="43" t="s">
        <v>112</v>
      </c>
      <c r="K45" s="30"/>
    </row>
    <row r="46" spans="1:11" ht="12" customHeight="1" x14ac:dyDescent="0.3">
      <c r="A46" s="21"/>
      <c r="B46" s="46" t="s">
        <v>55</v>
      </c>
      <c r="C46" s="43"/>
      <c r="D46" s="39"/>
      <c r="E46" s="39"/>
      <c r="F46" s="40"/>
      <c r="G46" s="30"/>
      <c r="H46" s="41"/>
      <c r="I46" s="30"/>
      <c r="J46" s="30"/>
      <c r="K46" s="30"/>
    </row>
    <row r="47" spans="1:11" ht="3.75" customHeight="1" x14ac:dyDescent="0.3">
      <c r="A47" s="21"/>
      <c r="B47" s="39"/>
      <c r="C47" s="43"/>
      <c r="D47" s="39"/>
      <c r="E47" s="39"/>
      <c r="F47" s="40"/>
      <c r="G47" s="30"/>
      <c r="H47" s="41"/>
      <c r="I47" s="30"/>
      <c r="J47" s="30"/>
      <c r="K47" s="30"/>
    </row>
    <row r="48" spans="1:11" ht="13.8" x14ac:dyDescent="0.3">
      <c r="A48" s="21"/>
      <c r="B48" s="58" t="s">
        <v>65</v>
      </c>
      <c r="C48" s="43"/>
      <c r="D48" s="39"/>
      <c r="E48" s="39"/>
      <c r="F48" s="59">
        <v>0.18</v>
      </c>
      <c r="G48" s="30"/>
      <c r="H48" s="60" t="s">
        <v>54</v>
      </c>
      <c r="I48" s="30"/>
      <c r="J48" s="30"/>
      <c r="K48" s="30"/>
    </row>
    <row r="49" spans="1:13" ht="13.8" x14ac:dyDescent="0.3">
      <c r="A49" s="21"/>
      <c r="B49" s="58" t="s">
        <v>64</v>
      </c>
      <c r="C49" s="43"/>
      <c r="D49" s="39"/>
      <c r="E49" s="39"/>
      <c r="F49" s="59">
        <v>0.216</v>
      </c>
      <c r="G49" s="30"/>
      <c r="H49" s="60" t="s">
        <v>181</v>
      </c>
      <c r="I49" s="30"/>
      <c r="J49" s="30"/>
      <c r="K49" s="30"/>
    </row>
    <row r="50" spans="1:13" ht="13.8" x14ac:dyDescent="0.3">
      <c r="A50" s="21"/>
      <c r="B50" s="58" t="s">
        <v>66</v>
      </c>
      <c r="C50" s="43"/>
      <c r="D50" s="39"/>
      <c r="E50" s="39"/>
      <c r="F50" s="59">
        <v>0.36</v>
      </c>
      <c r="G50" s="30"/>
      <c r="H50" s="60" t="s">
        <v>54</v>
      </c>
      <c r="I50" s="30"/>
      <c r="J50" s="30"/>
      <c r="K50" s="30"/>
    </row>
    <row r="51" spans="1:13" ht="13.8" x14ac:dyDescent="0.3">
      <c r="A51" s="21"/>
      <c r="B51" s="58" t="s">
        <v>81</v>
      </c>
      <c r="C51" s="43"/>
      <c r="D51" s="39"/>
      <c r="E51" s="39"/>
      <c r="F51" s="59"/>
      <c r="G51" s="30"/>
      <c r="H51" s="41"/>
      <c r="I51" s="30"/>
      <c r="J51" s="30"/>
      <c r="K51" s="30"/>
    </row>
    <row r="52" spans="1:13" s="2" customFormat="1" ht="9.75" customHeight="1" x14ac:dyDescent="0.3">
      <c r="A52" s="21"/>
      <c r="B52" s="61"/>
      <c r="C52" s="30"/>
      <c r="D52" s="30"/>
      <c r="E52" s="30"/>
      <c r="F52" s="30"/>
      <c r="G52" s="30"/>
      <c r="H52" s="30"/>
      <c r="I52" s="30"/>
      <c r="J52" s="30"/>
      <c r="K52" s="30"/>
      <c r="L52"/>
      <c r="M52"/>
    </row>
    <row r="53" spans="1:13" s="2" customFormat="1" ht="13.8" x14ac:dyDescent="0.3">
      <c r="A53" s="21"/>
      <c r="B53" s="62" t="s">
        <v>99</v>
      </c>
      <c r="C53" s="43"/>
      <c r="D53" s="39"/>
      <c r="E53" s="39"/>
      <c r="F53" s="40"/>
      <c r="G53" s="30"/>
      <c r="H53" s="41"/>
      <c r="I53" s="30"/>
      <c r="J53" s="30"/>
      <c r="K53" s="30"/>
      <c r="L53"/>
      <c r="M53"/>
    </row>
    <row r="54" spans="1:13" s="2" customFormat="1" ht="13.8" x14ac:dyDescent="0.3">
      <c r="A54" s="21"/>
      <c r="B54" s="62" t="s">
        <v>110</v>
      </c>
      <c r="C54" s="43"/>
      <c r="D54" s="39"/>
      <c r="E54" s="39"/>
      <c r="F54" s="40"/>
      <c r="G54" s="30"/>
      <c r="H54" s="41"/>
      <c r="I54" s="30"/>
      <c r="J54" s="30"/>
      <c r="K54" s="30"/>
      <c r="L54"/>
      <c r="M54"/>
    </row>
    <row r="55" spans="1:13" ht="13.8" x14ac:dyDescent="0.3">
      <c r="A55" s="21"/>
      <c r="B55" s="144" t="s">
        <v>103</v>
      </c>
      <c r="C55" s="145"/>
      <c r="D55" s="146"/>
      <c r="E55" s="146"/>
      <c r="F55" s="144"/>
      <c r="G55" s="147"/>
      <c r="H55" s="148"/>
      <c r="I55" s="147"/>
      <c r="J55" s="147"/>
      <c r="K55" s="30"/>
    </row>
    <row r="56" spans="1:13" x14ac:dyDescent="0.25">
      <c r="B56" s="154" t="s">
        <v>182</v>
      </c>
      <c r="C56" s="145"/>
      <c r="D56" s="150"/>
      <c r="E56" s="150"/>
      <c r="F56" s="151"/>
      <c r="G56" s="152"/>
      <c r="H56" s="153"/>
      <c r="I56" s="152"/>
      <c r="J56" s="152"/>
    </row>
    <row r="57" spans="1:13" x14ac:dyDescent="0.25">
      <c r="J57"/>
    </row>
    <row r="58" spans="1:13" x14ac:dyDescent="0.25">
      <c r="J58"/>
    </row>
    <row r="59" spans="1:13" x14ac:dyDescent="0.25">
      <c r="J59"/>
    </row>
  </sheetData>
  <sheetProtection algorithmName="SHA-512" hashValue="hU3WldArFwdMFVb1yBW5GSRNGR2yYk08HDx1qgj7kOxVz5B5snm9tNNYJJa2ggnRL0fgu0sJRpoudw0S04/d+Q==" saltValue="ZJwrTXW8iV3gF/db9fnRgg==" spinCount="100000" sheet="1" objects="1" scenarios="1"/>
  <mergeCells count="21">
    <mergeCell ref="A13:A24"/>
    <mergeCell ref="B17:H17"/>
    <mergeCell ref="C22:H22"/>
    <mergeCell ref="B6:D6"/>
    <mergeCell ref="F6:J6"/>
    <mergeCell ref="B7:D7"/>
    <mergeCell ref="F7:J7"/>
    <mergeCell ref="B8:D8"/>
    <mergeCell ref="F8:J8"/>
    <mergeCell ref="B9:D9"/>
    <mergeCell ref="F9:J9"/>
    <mergeCell ref="B10:D10"/>
    <mergeCell ref="F10:J10"/>
    <mergeCell ref="C11:K12"/>
    <mergeCell ref="B5:D5"/>
    <mergeCell ref="F5:J5"/>
    <mergeCell ref="A1:K1"/>
    <mergeCell ref="B3:D3"/>
    <mergeCell ref="E3:J3"/>
    <mergeCell ref="B4:D4"/>
    <mergeCell ref="F4:J4"/>
  </mergeCells>
  <hyperlinks>
    <hyperlink ref="B56" r:id="rId1" display="http://www.treasury.gov.za/documents/national budget/2022/sars/Budget 2022 Tax guide.pdf" xr:uid="{8057721A-B5F8-4D3E-B4AF-AF4F62C9F937}"/>
  </hyperlinks>
  <pageMargins left="0.15748031496062992" right="0.15748031496062992" top="0.19685039370078741" bottom="0" header="0.51181102362204722" footer="0.51181102362204722"/>
  <pageSetup paperSize="9" scale="85" orientation="landscape" r:id="rId2"/>
  <headerFooter alignWithMargins="0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52ABC-FFBA-43A9-851F-48DE2BAE8A79}">
  <dimension ref="A1:M59"/>
  <sheetViews>
    <sheetView workbookViewId="0">
      <selection activeCell="K4" sqref="K4"/>
    </sheetView>
  </sheetViews>
  <sheetFormatPr defaultColWidth="0" defaultRowHeight="13.2" x14ac:dyDescent="0.25"/>
  <cols>
    <col min="1" max="1" width="9.109375" customWidth="1"/>
    <col min="2" max="2" width="33" style="1" customWidth="1"/>
    <col min="3" max="3" width="3" style="137" customWidth="1"/>
    <col min="4" max="4" width="12" style="1" bestFit="1" customWidth="1"/>
    <col min="5" max="5" width="3.6640625" style="1" customWidth="1"/>
    <col min="6" max="6" width="11" style="2" bestFit="1" customWidth="1"/>
    <col min="7" max="7" width="2.109375" bestFit="1" customWidth="1"/>
    <col min="8" max="8" width="4.6640625" style="3" bestFit="1" customWidth="1"/>
    <col min="9" max="9" width="15.6640625" bestFit="1" customWidth="1"/>
    <col min="10" max="10" width="13.6640625" style="2" bestFit="1" customWidth="1"/>
    <col min="11" max="11" width="9.109375" customWidth="1"/>
    <col min="12" max="16384" width="9.109375" hidden="1"/>
  </cols>
  <sheetData>
    <row r="1" spans="1:13" ht="31.2" x14ac:dyDescent="0.6">
      <c r="A1" s="177" t="s">
        <v>130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</row>
    <row r="2" spans="1:13" ht="23.25" customHeight="1" thickBot="1" x14ac:dyDescent="0.65">
      <c r="A2" s="6"/>
      <c r="B2" s="138"/>
      <c r="C2" s="138"/>
      <c r="D2" s="138"/>
      <c r="E2" s="138"/>
      <c r="F2" s="138"/>
      <c r="G2" s="138"/>
      <c r="H2" s="138"/>
      <c r="I2" s="138"/>
      <c r="J2" s="138"/>
      <c r="K2" s="6"/>
    </row>
    <row r="3" spans="1:13" ht="14.4" x14ac:dyDescent="0.3">
      <c r="A3" s="6"/>
      <c r="B3" s="178" t="s">
        <v>12</v>
      </c>
      <c r="C3" s="179"/>
      <c r="D3" s="179"/>
      <c r="E3" s="180" t="s">
        <v>1</v>
      </c>
      <c r="F3" s="181"/>
      <c r="G3" s="181"/>
      <c r="H3" s="181"/>
      <c r="I3" s="181"/>
      <c r="J3" s="182"/>
      <c r="K3" s="31"/>
    </row>
    <row r="4" spans="1:13" ht="14.4" x14ac:dyDescent="0.3">
      <c r="A4" s="6" t="s">
        <v>13</v>
      </c>
      <c r="B4" s="169" t="s">
        <v>131</v>
      </c>
      <c r="C4" s="170"/>
      <c r="D4" s="170"/>
      <c r="E4" s="35"/>
      <c r="F4" s="183" t="s">
        <v>14</v>
      </c>
      <c r="G4" s="183"/>
      <c r="H4" s="183"/>
      <c r="I4" s="183"/>
      <c r="J4" s="184"/>
      <c r="K4" s="31"/>
    </row>
    <row r="5" spans="1:13" ht="14.4" x14ac:dyDescent="0.3">
      <c r="A5" s="6"/>
      <c r="B5" s="169" t="s">
        <v>132</v>
      </c>
      <c r="C5" s="170"/>
      <c r="D5" s="170"/>
      <c r="E5" s="36"/>
      <c r="F5" s="172" t="s">
        <v>138</v>
      </c>
      <c r="G5" s="172"/>
      <c r="H5" s="172"/>
      <c r="I5" s="172"/>
      <c r="J5" s="173"/>
      <c r="K5" s="31"/>
    </row>
    <row r="6" spans="1:13" ht="14.4" x14ac:dyDescent="0.3">
      <c r="A6" s="6"/>
      <c r="B6" s="169" t="s">
        <v>133</v>
      </c>
      <c r="C6" s="170"/>
      <c r="D6" s="170"/>
      <c r="E6" s="36"/>
      <c r="F6" s="172" t="s">
        <v>139</v>
      </c>
      <c r="G6" s="172"/>
      <c r="H6" s="172"/>
      <c r="I6" s="172"/>
      <c r="J6" s="173"/>
      <c r="K6" s="31"/>
    </row>
    <row r="7" spans="1:13" ht="14.4" x14ac:dyDescent="0.3">
      <c r="A7" s="6"/>
      <c r="B7" s="169" t="s">
        <v>134</v>
      </c>
      <c r="C7" s="170"/>
      <c r="D7" s="170"/>
      <c r="E7" s="36"/>
      <c r="F7" s="172" t="s">
        <v>140</v>
      </c>
      <c r="G7" s="172"/>
      <c r="H7" s="172"/>
      <c r="I7" s="172"/>
      <c r="J7" s="173"/>
      <c r="K7" s="31"/>
    </row>
    <row r="8" spans="1:13" ht="14.4" x14ac:dyDescent="0.3">
      <c r="A8" s="6"/>
      <c r="B8" s="169" t="s">
        <v>135</v>
      </c>
      <c r="C8" s="170"/>
      <c r="D8" s="170"/>
      <c r="E8" s="36"/>
      <c r="F8" s="172" t="s">
        <v>141</v>
      </c>
      <c r="G8" s="172"/>
      <c r="H8" s="172"/>
      <c r="I8" s="172"/>
      <c r="J8" s="173"/>
      <c r="K8" s="31"/>
    </row>
    <row r="9" spans="1:13" ht="14.4" x14ac:dyDescent="0.3">
      <c r="A9" s="6"/>
      <c r="B9" s="169" t="s">
        <v>136</v>
      </c>
      <c r="C9" s="170"/>
      <c r="D9" s="171"/>
      <c r="E9" s="36"/>
      <c r="F9" s="172" t="s">
        <v>142</v>
      </c>
      <c r="G9" s="172"/>
      <c r="H9" s="172"/>
      <c r="I9" s="172"/>
      <c r="J9" s="173"/>
      <c r="K9" s="31"/>
    </row>
    <row r="10" spans="1:13" ht="14.4" x14ac:dyDescent="0.3">
      <c r="A10" s="6"/>
      <c r="B10" s="169" t="s">
        <v>137</v>
      </c>
      <c r="C10" s="170"/>
      <c r="D10" s="171"/>
      <c r="E10" s="36"/>
      <c r="F10" s="172" t="s">
        <v>143</v>
      </c>
      <c r="G10" s="172"/>
      <c r="H10" s="172"/>
      <c r="I10" s="172"/>
      <c r="J10" s="173"/>
      <c r="K10" s="31"/>
    </row>
    <row r="11" spans="1:13" ht="8.25" customHeight="1" x14ac:dyDescent="0.3">
      <c r="A11" s="6"/>
      <c r="B11" s="31"/>
      <c r="C11" s="174" t="s">
        <v>13</v>
      </c>
      <c r="D11" s="174"/>
      <c r="E11" s="174"/>
      <c r="F11" s="174"/>
      <c r="G11" s="174"/>
      <c r="H11" s="174"/>
      <c r="I11" s="174"/>
      <c r="J11" s="174"/>
      <c r="K11" s="174"/>
      <c r="L11" s="4"/>
      <c r="M11" s="5"/>
    </row>
    <row r="12" spans="1:13" ht="10.5" customHeight="1" x14ac:dyDescent="0.3">
      <c r="A12" s="137"/>
      <c r="B12" s="63" t="s">
        <v>3</v>
      </c>
      <c r="C12" s="174"/>
      <c r="D12" s="174"/>
      <c r="E12" s="174"/>
      <c r="F12" s="174"/>
      <c r="G12" s="174"/>
      <c r="H12" s="174"/>
      <c r="I12" s="174"/>
      <c r="J12" s="174"/>
      <c r="K12" s="174"/>
    </row>
    <row r="13" spans="1:13" ht="13.8" x14ac:dyDescent="0.3">
      <c r="A13" s="158"/>
      <c r="B13" s="37" t="s">
        <v>4</v>
      </c>
      <c r="C13" s="43" t="s">
        <v>2</v>
      </c>
      <c r="D13" s="38">
        <v>15714</v>
      </c>
      <c r="E13" s="39"/>
      <c r="F13" s="40" t="s">
        <v>144</v>
      </c>
      <c r="G13" s="30"/>
      <c r="H13" s="41"/>
      <c r="I13" s="42"/>
      <c r="J13" s="42"/>
      <c r="K13" s="43"/>
    </row>
    <row r="14" spans="1:13" ht="13.8" x14ac:dyDescent="0.3">
      <c r="A14" s="158"/>
      <c r="B14" s="37" t="s">
        <v>56</v>
      </c>
      <c r="C14" s="43" t="s">
        <v>2</v>
      </c>
      <c r="D14" s="38">
        <f>15714+8613</f>
        <v>24327</v>
      </c>
      <c r="E14" s="39"/>
      <c r="F14" s="40" t="s">
        <v>147</v>
      </c>
      <c r="G14" s="30"/>
      <c r="H14" s="41"/>
      <c r="I14" s="42"/>
      <c r="J14" s="42"/>
      <c r="K14" s="43"/>
    </row>
    <row r="15" spans="1:13" ht="13.8" x14ac:dyDescent="0.3">
      <c r="A15" s="158"/>
      <c r="B15" s="37" t="s">
        <v>38</v>
      </c>
      <c r="C15" s="43" t="s">
        <v>2</v>
      </c>
      <c r="D15" s="38">
        <f>24327+2871</f>
        <v>27198</v>
      </c>
      <c r="E15" s="39"/>
      <c r="F15" s="40" t="s">
        <v>148</v>
      </c>
      <c r="G15" s="30"/>
      <c r="H15" s="41"/>
      <c r="I15" s="42"/>
      <c r="J15" s="42"/>
      <c r="K15" s="43"/>
    </row>
    <row r="16" spans="1:13" ht="3" customHeight="1" x14ac:dyDescent="0.3">
      <c r="A16" s="158"/>
      <c r="B16" s="37"/>
      <c r="C16" s="43"/>
      <c r="D16" s="39"/>
      <c r="E16" s="39"/>
      <c r="F16" s="40"/>
      <c r="G16" s="30"/>
      <c r="H16" s="41"/>
      <c r="I16" s="43"/>
      <c r="J16" s="43"/>
      <c r="K16" s="43"/>
    </row>
    <row r="17" spans="1:11" ht="13.8" x14ac:dyDescent="0.3">
      <c r="A17" s="158"/>
      <c r="B17" s="175" t="s">
        <v>6</v>
      </c>
      <c r="C17" s="175"/>
      <c r="D17" s="175"/>
      <c r="E17" s="175"/>
      <c r="F17" s="175"/>
      <c r="G17" s="175"/>
      <c r="H17" s="175"/>
      <c r="I17" s="43"/>
      <c r="J17" s="43"/>
      <c r="K17" s="43"/>
    </row>
    <row r="18" spans="1:11" ht="13.8" x14ac:dyDescent="0.3">
      <c r="A18" s="158"/>
      <c r="B18" s="39" t="s">
        <v>4</v>
      </c>
      <c r="C18" s="43" t="s">
        <v>2</v>
      </c>
      <c r="D18" s="44">
        <f>15714/0.18</f>
        <v>87300</v>
      </c>
      <c r="E18" s="39"/>
      <c r="F18" s="40" t="s">
        <v>146</v>
      </c>
      <c r="G18" s="30"/>
      <c r="H18" s="41"/>
      <c r="I18" s="43"/>
      <c r="J18" s="42"/>
      <c r="K18" s="43"/>
    </row>
    <row r="19" spans="1:11" ht="13.8" x14ac:dyDescent="0.3">
      <c r="A19" s="158"/>
      <c r="B19" s="39" t="s">
        <v>56</v>
      </c>
      <c r="C19" s="43" t="s">
        <v>2</v>
      </c>
      <c r="D19" s="44">
        <f>24327/0.18</f>
        <v>135150</v>
      </c>
      <c r="E19" s="39"/>
      <c r="F19" s="40" t="s">
        <v>145</v>
      </c>
      <c r="G19" s="30"/>
      <c r="H19" s="41"/>
      <c r="I19" s="43"/>
      <c r="J19" s="42"/>
      <c r="K19" s="43"/>
    </row>
    <row r="20" spans="1:11" ht="13.8" x14ac:dyDescent="0.3">
      <c r="A20" s="158"/>
      <c r="B20" s="39" t="s">
        <v>38</v>
      </c>
      <c r="C20" s="43" t="s">
        <v>2</v>
      </c>
      <c r="D20" s="44">
        <f>27198/0.18</f>
        <v>151100</v>
      </c>
      <c r="E20" s="39"/>
      <c r="F20" s="40" t="s">
        <v>149</v>
      </c>
      <c r="G20" s="30"/>
      <c r="H20" s="41"/>
      <c r="I20" s="43"/>
      <c r="J20" s="42"/>
      <c r="K20" s="43"/>
    </row>
    <row r="21" spans="1:11" ht="2.25" customHeight="1" x14ac:dyDescent="0.3">
      <c r="A21" s="158"/>
      <c r="B21" s="45"/>
      <c r="C21" s="45"/>
      <c r="D21" s="45"/>
      <c r="E21" s="45"/>
      <c r="F21" s="45"/>
      <c r="G21" s="45"/>
      <c r="H21" s="45"/>
      <c r="I21" s="43"/>
      <c r="J21" s="43"/>
      <c r="K21" s="43"/>
    </row>
    <row r="22" spans="1:11" ht="13.8" x14ac:dyDescent="0.3">
      <c r="A22" s="158"/>
      <c r="B22" s="46" t="s">
        <v>75</v>
      </c>
      <c r="C22" s="176"/>
      <c r="D22" s="176"/>
      <c r="E22" s="176"/>
      <c r="F22" s="176"/>
      <c r="G22" s="176"/>
      <c r="H22" s="176"/>
      <c r="I22" s="43"/>
      <c r="J22" s="30"/>
      <c r="K22" s="43"/>
    </row>
    <row r="23" spans="1:11" ht="13.8" x14ac:dyDescent="0.3">
      <c r="A23" s="158"/>
      <c r="B23" s="39" t="s">
        <v>4</v>
      </c>
      <c r="C23" s="43" t="s">
        <v>2</v>
      </c>
      <c r="D23" s="38">
        <v>23800</v>
      </c>
      <c r="E23" s="39"/>
      <c r="F23" s="40" t="s">
        <v>54</v>
      </c>
      <c r="G23" s="30"/>
      <c r="H23" s="41"/>
      <c r="I23" s="43"/>
      <c r="J23" s="30"/>
      <c r="K23" s="43"/>
    </row>
    <row r="24" spans="1:11" ht="13.8" x14ac:dyDescent="0.3">
      <c r="A24" s="158"/>
      <c r="B24" s="39" t="s">
        <v>5</v>
      </c>
      <c r="C24" s="43" t="s">
        <v>2</v>
      </c>
      <c r="D24" s="38">
        <v>34500</v>
      </c>
      <c r="E24" s="39"/>
      <c r="F24" s="40" t="s">
        <v>54</v>
      </c>
      <c r="G24" s="30"/>
      <c r="H24" s="41"/>
      <c r="I24" s="43"/>
      <c r="J24" s="30"/>
      <c r="K24" s="43"/>
    </row>
    <row r="25" spans="1:11" ht="2.25" customHeight="1" x14ac:dyDescent="0.3">
      <c r="A25" s="20"/>
      <c r="B25" s="43"/>
      <c r="C25" s="43"/>
      <c r="D25" s="42"/>
      <c r="E25" s="43"/>
      <c r="F25" s="43"/>
      <c r="G25" s="43"/>
      <c r="H25" s="43"/>
      <c r="I25" s="43"/>
      <c r="J25" s="30"/>
      <c r="K25" s="43"/>
    </row>
    <row r="26" spans="1:11" ht="13.8" x14ac:dyDescent="0.3">
      <c r="A26" s="20"/>
      <c r="B26" s="46" t="s">
        <v>73</v>
      </c>
      <c r="C26" s="43"/>
      <c r="D26" s="42"/>
      <c r="E26" s="43"/>
      <c r="F26" s="43"/>
      <c r="G26" s="43"/>
      <c r="H26" s="43"/>
      <c r="I26" s="43"/>
      <c r="J26" s="30"/>
      <c r="K26" s="43"/>
    </row>
    <row r="27" spans="1:11" ht="13.8" x14ac:dyDescent="0.3">
      <c r="A27" s="20"/>
      <c r="B27" s="39" t="s">
        <v>71</v>
      </c>
      <c r="C27" s="43"/>
      <c r="D27" s="38">
        <v>452</v>
      </c>
      <c r="E27" s="39"/>
      <c r="F27" s="40" t="s">
        <v>74</v>
      </c>
      <c r="G27" s="30"/>
      <c r="H27" s="41"/>
      <c r="I27" s="43"/>
      <c r="J27" s="30"/>
      <c r="K27" s="43"/>
    </row>
    <row r="28" spans="1:11" ht="13.8" x14ac:dyDescent="0.3">
      <c r="A28" s="20"/>
      <c r="B28" s="39" t="s">
        <v>72</v>
      </c>
      <c r="C28" s="43"/>
      <c r="D28" s="38">
        <v>139</v>
      </c>
      <c r="E28" s="39"/>
      <c r="F28" s="40" t="s">
        <v>74</v>
      </c>
      <c r="G28" s="30"/>
      <c r="H28" s="41"/>
      <c r="I28" s="43"/>
      <c r="J28" s="30"/>
      <c r="K28" s="43"/>
    </row>
    <row r="29" spans="1:11" ht="9" customHeight="1" x14ac:dyDescent="0.3">
      <c r="A29" s="20"/>
      <c r="B29" s="39"/>
      <c r="C29" s="43"/>
      <c r="D29" s="38"/>
      <c r="E29" s="39"/>
      <c r="F29" s="40"/>
      <c r="G29" s="30"/>
      <c r="H29" s="41"/>
      <c r="I29" s="43"/>
      <c r="J29" s="30"/>
      <c r="K29" s="43"/>
    </row>
    <row r="30" spans="1:11" ht="13.8" x14ac:dyDescent="0.3">
      <c r="A30" s="20"/>
      <c r="B30" s="46" t="s">
        <v>68</v>
      </c>
      <c r="C30" s="43"/>
      <c r="D30" s="42"/>
      <c r="E30" s="43"/>
      <c r="F30" s="43"/>
      <c r="G30" s="43"/>
      <c r="H30" s="43"/>
      <c r="I30" s="43"/>
      <c r="J30" s="30"/>
      <c r="K30" s="43"/>
    </row>
    <row r="31" spans="1:11" ht="13.8" x14ac:dyDescent="0.3">
      <c r="A31" s="20"/>
      <c r="B31" s="39" t="s">
        <v>30</v>
      </c>
      <c r="C31" s="43" t="s">
        <v>2</v>
      </c>
      <c r="D31" s="38">
        <v>332</v>
      </c>
      <c r="E31" s="39"/>
      <c r="F31" s="47" t="s">
        <v>67</v>
      </c>
      <c r="G31" s="30"/>
      <c r="H31" s="41"/>
      <c r="I31" s="43"/>
      <c r="J31" s="30"/>
      <c r="K31" s="43"/>
    </row>
    <row r="32" spans="1:11" ht="13.8" x14ac:dyDescent="0.3">
      <c r="A32" s="20"/>
      <c r="B32" s="39" t="s">
        <v>31</v>
      </c>
      <c r="C32" s="43" t="s">
        <v>2</v>
      </c>
      <c r="D32" s="38">
        <v>224</v>
      </c>
      <c r="E32" s="39" t="s">
        <v>13</v>
      </c>
      <c r="F32" s="47" t="s">
        <v>67</v>
      </c>
      <c r="G32" s="30"/>
      <c r="H32" s="41"/>
      <c r="I32" s="43"/>
      <c r="J32" s="30"/>
      <c r="K32" s="43"/>
    </row>
    <row r="33" spans="1:11" ht="5.25" customHeight="1" x14ac:dyDescent="0.3">
      <c r="A33" s="20"/>
      <c r="B33" s="43"/>
      <c r="C33" s="43"/>
      <c r="D33" s="43"/>
      <c r="E33" s="43"/>
      <c r="F33" s="43"/>
      <c r="G33" s="43"/>
      <c r="H33" s="43"/>
      <c r="I33" s="43"/>
      <c r="J33" s="30"/>
      <c r="K33" s="43"/>
    </row>
    <row r="34" spans="1:11" ht="13.8" x14ac:dyDescent="0.3">
      <c r="A34" s="20"/>
      <c r="B34" s="46" t="s">
        <v>122</v>
      </c>
      <c r="C34" s="43"/>
      <c r="D34" s="43"/>
      <c r="E34" s="43"/>
      <c r="F34" s="43"/>
      <c r="G34" s="43"/>
      <c r="H34" s="43"/>
      <c r="I34" s="43"/>
      <c r="J34" s="30"/>
      <c r="K34" s="43"/>
    </row>
    <row r="35" spans="1:11" ht="13.8" x14ac:dyDescent="0.3">
      <c r="A35" s="20"/>
      <c r="B35" s="39" t="s">
        <v>121</v>
      </c>
      <c r="C35" s="43" t="s">
        <v>2</v>
      </c>
      <c r="D35" s="39">
        <v>3.82</v>
      </c>
      <c r="E35" s="39"/>
      <c r="F35" s="40" t="s">
        <v>151</v>
      </c>
      <c r="G35" s="30"/>
      <c r="H35" s="41"/>
      <c r="I35" s="43"/>
      <c r="J35" s="30"/>
      <c r="K35" s="43"/>
    </row>
    <row r="36" spans="1:11" ht="3.75" customHeight="1" x14ac:dyDescent="0.3">
      <c r="A36" s="20"/>
      <c r="B36" s="39"/>
      <c r="C36" s="43"/>
      <c r="D36" s="39"/>
      <c r="E36" s="39"/>
      <c r="F36" s="40"/>
      <c r="G36" s="30"/>
      <c r="H36" s="41"/>
      <c r="I36" s="43"/>
      <c r="J36" s="30"/>
      <c r="K36" s="43"/>
    </row>
    <row r="37" spans="1:11" ht="13.8" x14ac:dyDescent="0.3">
      <c r="A37" s="20"/>
      <c r="B37" s="46" t="s">
        <v>36</v>
      </c>
      <c r="C37" s="43"/>
      <c r="D37" s="39"/>
      <c r="E37" s="39"/>
      <c r="F37" s="40"/>
      <c r="G37" s="30"/>
      <c r="H37" s="41"/>
      <c r="I37" s="43"/>
      <c r="J37" s="30"/>
      <c r="K37" s="43"/>
    </row>
    <row r="38" spans="1:11" ht="13.8" x14ac:dyDescent="0.3">
      <c r="A38" s="20"/>
      <c r="B38" s="47" t="s">
        <v>58</v>
      </c>
      <c r="C38" s="43"/>
      <c r="D38" s="43"/>
      <c r="E38" s="43"/>
      <c r="F38" s="43"/>
      <c r="G38" s="43"/>
      <c r="H38" s="43"/>
      <c r="I38" s="43"/>
      <c r="J38" s="30"/>
      <c r="K38" s="43"/>
    </row>
    <row r="39" spans="1:11" ht="13.8" x14ac:dyDescent="0.3">
      <c r="A39" s="21"/>
      <c r="B39" s="48" t="s">
        <v>111</v>
      </c>
      <c r="C39" s="49"/>
      <c r="D39" s="48"/>
      <c r="E39" s="48"/>
      <c r="F39" s="50"/>
      <c r="G39" s="51"/>
      <c r="H39" s="52"/>
      <c r="I39" s="51"/>
      <c r="J39" s="30"/>
      <c r="K39" s="30"/>
    </row>
    <row r="40" spans="1:11" ht="8.25" customHeight="1" x14ac:dyDescent="0.3">
      <c r="A40" s="21"/>
      <c r="B40" s="53"/>
      <c r="C40" s="54"/>
      <c r="D40" s="53"/>
      <c r="E40" s="53"/>
      <c r="F40" s="55"/>
      <c r="G40" s="56"/>
      <c r="H40" s="57"/>
      <c r="I40" s="56"/>
      <c r="J40" s="30"/>
      <c r="K40" s="30"/>
    </row>
    <row r="41" spans="1:11" ht="13.8" x14ac:dyDescent="0.3">
      <c r="A41" s="21"/>
      <c r="B41" s="53" t="s">
        <v>102</v>
      </c>
      <c r="C41" s="54"/>
      <c r="D41" s="53"/>
      <c r="E41" s="53"/>
      <c r="F41" s="55"/>
      <c r="G41" s="56"/>
      <c r="H41" s="57"/>
      <c r="I41" s="56"/>
      <c r="J41" s="30"/>
      <c r="K41" s="30"/>
    </row>
    <row r="42" spans="1:11" ht="12.75" customHeight="1" x14ac:dyDescent="0.3">
      <c r="A42" s="21"/>
      <c r="B42" s="53" t="s">
        <v>100</v>
      </c>
      <c r="C42" s="43"/>
      <c r="D42" s="39"/>
      <c r="E42" s="39"/>
      <c r="F42" s="40"/>
      <c r="G42" s="30"/>
      <c r="H42" s="41"/>
      <c r="I42" s="30"/>
      <c r="J42" s="30"/>
      <c r="K42" s="30"/>
    </row>
    <row r="43" spans="1:11" ht="12.75" customHeight="1" x14ac:dyDescent="0.3">
      <c r="A43" s="21"/>
      <c r="B43" s="53" t="s">
        <v>101</v>
      </c>
      <c r="C43" s="43"/>
      <c r="D43" s="39"/>
      <c r="E43" s="39"/>
      <c r="F43" s="40"/>
      <c r="G43" s="30"/>
      <c r="H43" s="41"/>
      <c r="I43" s="30"/>
      <c r="J43" s="30"/>
      <c r="K43" s="30"/>
    </row>
    <row r="44" spans="1:11" ht="12.75" customHeight="1" x14ac:dyDescent="0.3">
      <c r="A44" s="21"/>
      <c r="B44" s="53"/>
      <c r="C44" s="43"/>
      <c r="D44" s="39"/>
      <c r="E44" s="39"/>
      <c r="F44" s="40"/>
      <c r="G44" s="30"/>
      <c r="H44" s="41"/>
      <c r="I44" s="30"/>
      <c r="J44" s="30"/>
      <c r="K44" s="30"/>
    </row>
    <row r="45" spans="1:11" ht="12.75" customHeight="1" x14ac:dyDescent="0.3">
      <c r="A45" s="21"/>
      <c r="B45" s="53"/>
      <c r="C45" s="43"/>
      <c r="D45" s="39"/>
      <c r="E45" s="39"/>
      <c r="F45" s="40"/>
      <c r="G45" s="30"/>
      <c r="H45" s="41"/>
      <c r="I45" s="30"/>
      <c r="J45" s="43" t="s">
        <v>112</v>
      </c>
      <c r="K45" s="30"/>
    </row>
    <row r="46" spans="1:11" ht="12" customHeight="1" x14ac:dyDescent="0.3">
      <c r="A46" s="21"/>
      <c r="B46" s="46" t="s">
        <v>55</v>
      </c>
      <c r="C46" s="43"/>
      <c r="D46" s="39"/>
      <c r="E46" s="39"/>
      <c r="F46" s="40"/>
      <c r="G46" s="30"/>
      <c r="H46" s="41"/>
      <c r="I46" s="30"/>
      <c r="J46" s="30"/>
      <c r="K46" s="30"/>
    </row>
    <row r="47" spans="1:11" ht="3.75" customHeight="1" x14ac:dyDescent="0.3">
      <c r="A47" s="21"/>
      <c r="B47" s="39"/>
      <c r="C47" s="43"/>
      <c r="D47" s="39"/>
      <c r="E47" s="39"/>
      <c r="F47" s="40"/>
      <c r="G47" s="30"/>
      <c r="H47" s="41"/>
      <c r="I47" s="30"/>
      <c r="J47" s="30"/>
      <c r="K47" s="30"/>
    </row>
    <row r="48" spans="1:11" ht="13.8" x14ac:dyDescent="0.3">
      <c r="A48" s="21"/>
      <c r="B48" s="58" t="s">
        <v>65</v>
      </c>
      <c r="C48" s="43"/>
      <c r="D48" s="39"/>
      <c r="E48" s="39"/>
      <c r="F48" s="59">
        <v>0.18</v>
      </c>
      <c r="G48" s="30"/>
      <c r="H48" s="60" t="s">
        <v>54</v>
      </c>
      <c r="I48" s="30"/>
      <c r="J48" s="30"/>
      <c r="K48" s="30"/>
    </row>
    <row r="49" spans="1:13" ht="13.8" x14ac:dyDescent="0.3">
      <c r="A49" s="21"/>
      <c r="B49" s="58" t="s">
        <v>64</v>
      </c>
      <c r="C49" s="43"/>
      <c r="D49" s="39"/>
      <c r="E49" s="39"/>
      <c r="F49" s="59">
        <v>0.224</v>
      </c>
      <c r="G49" s="30"/>
      <c r="H49" s="60" t="s">
        <v>54</v>
      </c>
      <c r="I49" s="30"/>
      <c r="J49" s="30"/>
      <c r="K49" s="30"/>
    </row>
    <row r="50" spans="1:13" ht="13.8" x14ac:dyDescent="0.3">
      <c r="A50" s="21"/>
      <c r="B50" s="58" t="s">
        <v>66</v>
      </c>
      <c r="C50" s="43"/>
      <c r="D50" s="39"/>
      <c r="E50" s="39"/>
      <c r="F50" s="59">
        <v>0.36</v>
      </c>
      <c r="G50" s="30"/>
      <c r="H50" s="60" t="s">
        <v>54</v>
      </c>
      <c r="I50" s="30"/>
      <c r="J50" s="30"/>
      <c r="K50" s="30"/>
    </row>
    <row r="51" spans="1:13" ht="13.8" x14ac:dyDescent="0.3">
      <c r="A51" s="21"/>
      <c r="B51" s="58" t="s">
        <v>81</v>
      </c>
      <c r="C51" s="43"/>
      <c r="D51" s="39"/>
      <c r="E51" s="39"/>
      <c r="F51" s="59"/>
      <c r="G51" s="30"/>
      <c r="H51" s="41"/>
      <c r="I51" s="30"/>
      <c r="J51" s="30"/>
      <c r="K51" s="30"/>
    </row>
    <row r="52" spans="1:13" s="2" customFormat="1" ht="9.75" customHeight="1" x14ac:dyDescent="0.3">
      <c r="A52" s="21"/>
      <c r="B52" s="61"/>
      <c r="C52" s="30"/>
      <c r="D52" s="30"/>
      <c r="E52" s="30"/>
      <c r="F52" s="30"/>
      <c r="G52" s="30"/>
      <c r="H52" s="30"/>
      <c r="I52" s="30"/>
      <c r="J52" s="30"/>
      <c r="K52" s="30"/>
      <c r="L52"/>
      <c r="M52"/>
    </row>
    <row r="53" spans="1:13" s="2" customFormat="1" ht="13.8" x14ac:dyDescent="0.3">
      <c r="A53" s="21"/>
      <c r="B53" s="62" t="s">
        <v>99</v>
      </c>
      <c r="C53" s="43"/>
      <c r="D53" s="39"/>
      <c r="E53" s="39"/>
      <c r="F53" s="40"/>
      <c r="G53" s="30"/>
      <c r="H53" s="41"/>
      <c r="I53" s="30"/>
      <c r="J53" s="30"/>
      <c r="K53" s="30"/>
      <c r="L53"/>
      <c r="M53"/>
    </row>
    <row r="54" spans="1:13" s="2" customFormat="1" ht="13.8" x14ac:dyDescent="0.3">
      <c r="A54" s="21"/>
      <c r="B54" s="62" t="s">
        <v>110</v>
      </c>
      <c r="C54" s="43"/>
      <c r="D54" s="39"/>
      <c r="E54" s="39"/>
      <c r="F54" s="40"/>
      <c r="G54" s="30"/>
      <c r="H54" s="41"/>
      <c r="I54" s="30"/>
      <c r="J54" s="30"/>
      <c r="K54" s="30"/>
      <c r="L54"/>
      <c r="M54"/>
    </row>
    <row r="55" spans="1:13" ht="13.8" x14ac:dyDescent="0.3">
      <c r="A55" s="21"/>
      <c r="B55" s="144" t="s">
        <v>103</v>
      </c>
      <c r="C55" s="145"/>
      <c r="D55" s="146"/>
      <c r="E55" s="146"/>
      <c r="F55" s="144"/>
      <c r="G55" s="147"/>
      <c r="H55" s="148"/>
      <c r="I55" s="147"/>
      <c r="J55" s="147"/>
      <c r="K55" s="30"/>
    </row>
    <row r="56" spans="1:13" x14ac:dyDescent="0.25">
      <c r="B56" s="149" t="s">
        <v>150</v>
      </c>
      <c r="C56" s="145"/>
      <c r="D56" s="150"/>
      <c r="E56" s="150"/>
      <c r="F56" s="151"/>
      <c r="G56" s="152"/>
      <c r="H56" s="153"/>
      <c r="I56" s="152"/>
      <c r="J56" s="152"/>
    </row>
    <row r="57" spans="1:13" x14ac:dyDescent="0.25">
      <c r="J57"/>
    </row>
    <row r="58" spans="1:13" x14ac:dyDescent="0.25">
      <c r="J58"/>
    </row>
    <row r="59" spans="1:13" x14ac:dyDescent="0.25">
      <c r="J59"/>
    </row>
  </sheetData>
  <sheetProtection algorithmName="SHA-512" hashValue="cvxx34n+gV4204JFsfG6RX6roEIeXYRMlti/1ozqMc+iIe9Mbp5U8s2jQQvfFi52YqRnSqXOS6E/8bg7RSjdOA==" saltValue="DNI13ct8n126TvAzmRyYyA==" spinCount="100000" sheet="1" objects="1" scenarios="1"/>
  <mergeCells count="21">
    <mergeCell ref="B5:D5"/>
    <mergeCell ref="F5:J5"/>
    <mergeCell ref="A1:K1"/>
    <mergeCell ref="B3:D3"/>
    <mergeCell ref="E3:J3"/>
    <mergeCell ref="B4:D4"/>
    <mergeCell ref="F4:J4"/>
    <mergeCell ref="A13:A24"/>
    <mergeCell ref="B17:H17"/>
    <mergeCell ref="C22:H22"/>
    <mergeCell ref="B6:D6"/>
    <mergeCell ref="F6:J6"/>
    <mergeCell ref="B7:D7"/>
    <mergeCell ref="F7:J7"/>
    <mergeCell ref="B8:D8"/>
    <mergeCell ref="F8:J8"/>
    <mergeCell ref="B9:D9"/>
    <mergeCell ref="F9:J9"/>
    <mergeCell ref="B10:D10"/>
    <mergeCell ref="F10:J10"/>
    <mergeCell ref="C11:K12"/>
  </mergeCells>
  <hyperlinks>
    <hyperlink ref="B56" r:id="rId1" xr:uid="{B0E88574-4416-4EF7-98F5-B85E09AAB08A}"/>
  </hyperlinks>
  <pageMargins left="0.15748031496062992" right="0.15748031496062992" top="0.19685039370078741" bottom="0" header="0.51181102362204722" footer="0.51181102362204722"/>
  <pageSetup paperSize="9" scale="85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Profile</vt:lpstr>
      <vt:lpstr>Tax Calculator</vt:lpstr>
      <vt:lpstr>Tax Tables 2024</vt:lpstr>
      <vt:lpstr>Tax Tables 2023</vt:lpstr>
      <vt:lpstr>Tax Tables 2022</vt:lpstr>
      <vt:lpstr>'Tax Calculator'!Print_Area</vt:lpstr>
    </vt:vector>
  </TitlesOfParts>
  <Company>Private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Franscious</dc:creator>
  <cp:lastModifiedBy>Franscious</cp:lastModifiedBy>
  <cp:lastPrinted>2023-02-22T13:38:00Z</cp:lastPrinted>
  <dcterms:created xsi:type="dcterms:W3CDTF">2005-02-23T13:56:45Z</dcterms:created>
  <dcterms:modified xsi:type="dcterms:W3CDTF">2023-02-22T17:12:10Z</dcterms:modified>
</cp:coreProperties>
</file>